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2527"/>
  <workbookPr filterPrivacy="1" codeName="ThisWorkbook" autoCompressPictures="0"/>
  <xr:revisionPtr revIDLastSave="0" documentId="13_ncr:1_{150CAB12-9D6C-4124-8783-9678B3471AA0}" xr6:coauthVersionLast="45" xr6:coauthVersionMax="47" xr10:uidLastSave="{00000000-0000-0000-0000-000000000000}"/>
  <bookViews>
    <workbookView xWindow="-120" yWindow="-120" windowWidth="29040" windowHeight="15840" tabRatio="788" xr2:uid="{00000000-000D-0000-FFFF-FFFF00000000}"/>
  </bookViews>
  <sheets>
    <sheet name="Calendário Completo" sheetId="14" r:id="rId1"/>
    <sheet name="Imagens" sheetId="15" state="veryHidden" r:id="rId2"/>
  </sheets>
  <definedNames>
    <definedName name="_xlnm.Print_Area" localSheetId="0">'Calendário Completo'!$A$1:$H$192</definedName>
    <definedName name="CalendárioAno1">'Calendário Completo'!$B$2</definedName>
    <definedName name="CalendárioAno10">'Calendário Completo'!$B$146</definedName>
    <definedName name="CalendárioAno11">'Calendário Completo'!$B$162</definedName>
    <definedName name="CalendárioAno12">'Calendário Completo'!$B$178</definedName>
    <definedName name="CalendárioAno2">'Calendário Completo'!$B$18</definedName>
    <definedName name="CalendárioAno3">'Calendário Completo'!$B$34</definedName>
    <definedName name="CalendárioAno4">'Calendário Completo'!$B$50</definedName>
    <definedName name="CalendárioAno5">'Calendário Completo'!$B$66</definedName>
    <definedName name="CalendárioAno6">'Calendário Completo'!$B$82</definedName>
    <definedName name="CalendárioAno7">'Calendário Completo'!$B$98</definedName>
    <definedName name="CalendárioAno8">'Calendário Completo'!$B$114</definedName>
    <definedName name="CalendárioAno9">'Calendário Completo'!$B$130</definedName>
    <definedName name="CaléndárioMês1">'Calendário Completo'!$C$2</definedName>
    <definedName name="CaléndárioMês10">'Calendário Completo'!$C$146</definedName>
    <definedName name="CaléndárioMês10Opção">MATCH(CaléndárioMês10,Meses,0)</definedName>
    <definedName name="CaléndárioMês11">'Calendário Completo'!$C$162</definedName>
    <definedName name="CaléndárioMês11Opção">MATCH(CaléndárioMês11,Meses,0)</definedName>
    <definedName name="CaléndárioMês12">'Calendário Completo'!$C$178</definedName>
    <definedName name="CaléndárioMês12Opção">MATCH(CaléndárioMês12,Meses,0)</definedName>
    <definedName name="CaléndárioMês1Opção">MATCH(CaléndárioMês1,Meses,0)</definedName>
    <definedName name="CaléndárioMês2">'Calendário Completo'!$C$18</definedName>
    <definedName name="CaléndárioMês2Opção">MATCH(CaléndárioMês2,Meses,0)</definedName>
    <definedName name="CaléndárioMês3">'Calendário Completo'!$C$34</definedName>
    <definedName name="CaléndárioMês3Opção">MATCH(CaléndárioMês3,Meses,0)</definedName>
    <definedName name="CaléndárioMês4">'Calendário Completo'!$C$50</definedName>
    <definedName name="CaléndárioMês4Opção">MATCH(CaléndárioMês4,Meses,0)</definedName>
    <definedName name="CaléndárioMês5">'Calendário Completo'!$C$66</definedName>
    <definedName name="CaléndárioMês5Opção">MATCH(CaléndárioMês5,Meses,0)</definedName>
    <definedName name="CaléndárioMês6">'Calendário Completo'!$C$82</definedName>
    <definedName name="CaléndárioMês6Opção">MATCH(CaléndárioMês6,Meses,0)</definedName>
    <definedName name="CaléndárioMês7">'Calendário Completo'!$C$98</definedName>
    <definedName name="CaléndárioMês7Opção">MATCH(CaléndárioMês7,Meses,0)</definedName>
    <definedName name="CaléndárioMês8">'Calendário Completo'!$C$114</definedName>
    <definedName name="CaléndárioMês8Opção">MATCH(CaléndárioMês8,Meses,0)</definedName>
    <definedName name="CaléndárioMês9">'Calendário Completo'!$C$130</definedName>
    <definedName name="CaléndárioMês9Opção">MATCH(CaléndárioMês9,Meses,0)</definedName>
    <definedName name="DiaDaSemanaOpção">MATCH(InícioDaSemana,DiasDaSemana,0)+10</definedName>
    <definedName name="Dias">{0,1,2,3,4,5,6}</definedName>
    <definedName name="DiasDaSemana">{"Segunda-feira","Terça-feira","Quarta-feira","Quinta-feira","Sexta-feira","Sábado","Domingo"}</definedName>
    <definedName name="InícioDaSemana">'Calendário Completo'!$B$4</definedName>
    <definedName name="Meses">{"Janeiro","Fevereiro","Março","Abril","Maio","Junho","Julho","Agosto","Setembro","Outubro","Novembro","Dezembro"}</definedName>
    <definedName name="RegiãoTítuloColuna1..H12.1">'Calendário Completo'!$B$4</definedName>
    <definedName name="RegiãoTítuloColuna10..H54.1">'Calendário Completo'!$B$52</definedName>
    <definedName name="RegiãoTítuloColuna11..C56.1">'Calendário Completo'!$B$52</definedName>
    <definedName name="RegiãoTítuloColuna12..D56.1">'Calendário Completo'!$D$63</definedName>
    <definedName name="RegiãoTítuloColuna13..H68.1">'Calendário Completo'!$B$68</definedName>
    <definedName name="RegiãoTítuloColuna14..C70.1">'Calendário Completo'!$B$68</definedName>
    <definedName name="RegiãoTítuloColuna15..D70.1">'Calendário Completo'!$D$79</definedName>
    <definedName name="RegiãoTítuloColuna16..H82.1">'Calendário Completo'!$B$84</definedName>
    <definedName name="RegiãoTítuloColuna17..C84.1">'Calendário Completo'!$B$84</definedName>
    <definedName name="RegiãoTítuloColuna18..D84.1">'Calendário Completo'!$D$95</definedName>
    <definedName name="RegiãoTítuloColuna19..H96.1">'Calendário Completo'!$B$100</definedName>
    <definedName name="RegiãoTítuloColuna2..C14.1">'Calendário Completo'!$B$4</definedName>
    <definedName name="RegiãoTítuloColuna20..C98.1">'Calendário Completo'!$B$100</definedName>
    <definedName name="RegiãoTítuloColuna21..D98.1">'Calendário Completo'!$D$111</definedName>
    <definedName name="RegiãoTítuloColuna22..H110.1">'Calendário Completo'!$B$116</definedName>
    <definedName name="RegiãoTítuloColuna23..C112.1">'Calendário Completo'!$B$116</definedName>
    <definedName name="RegiãoTítuloColuna24..D112.1">'Calendário Completo'!$D$127</definedName>
    <definedName name="RegiãoTítuloColuna25..H124.1">'Calendário Completo'!$B$132</definedName>
    <definedName name="RegiãoTítuloColuna26..C126.1">'Calendário Completo'!$B$132</definedName>
    <definedName name="RegiãoTítuloColuna27..D126.1">'Calendário Completo'!$D$143</definedName>
    <definedName name="RegiãoTítuloColuna28..H138.1">'Calendário Completo'!$B$148</definedName>
    <definedName name="RegiãoTítuloColuna29..C140.1">'Calendário Completo'!$B$148</definedName>
    <definedName name="RegiãoTítuloColuna3..D14.1">'Calendário Completo'!$D$15</definedName>
    <definedName name="RegiãoTítuloColuna30..D140.1">'Calendário Completo'!$D$159</definedName>
    <definedName name="RegiãoTítuloColuna31..H152.1">'Calendário Completo'!$B$164</definedName>
    <definedName name="RegiãoTítuloColuna32..C154.1">'Calendário Completo'!$B$164</definedName>
    <definedName name="RegiãoTítuloColuna33..D154.1">'Calendário Completo'!$D$175</definedName>
    <definedName name="RegiãoTítuloColuna34..H166.1">'Calendário Completo'!$B$180</definedName>
    <definedName name="RegiãoTítuloColuna35..C168.1">'Calendário Completo'!$B$180</definedName>
    <definedName name="RegiãoTítuloColuna36..D168.1">'Calendário Completo'!$D$191</definedName>
    <definedName name="RegiãoTítuloColuna4..H26.1">'Calendário Completo'!$B$20</definedName>
    <definedName name="RegiãoTítuloColuna5..C28.1">'Calendário Completo'!$B$20</definedName>
    <definedName name="RegiãoTítuloColuna6..D28.1">'Calendário Completo'!$D$31</definedName>
    <definedName name="RegiãoTítuloColuna7..H40.1">'Calendário Completo'!$B$36</definedName>
    <definedName name="RegiãoTítuloColuna8..C42.1">'Calendário Completo'!$B$36</definedName>
    <definedName name="RegiãoTítuloColuna9..D42.1">'Calendário Completo'!$D$47</definedName>
    <definedName name="ValorDoInícioDaSemana">IF(InícioDaSemana="Segunda-feira",2,1)</definedName>
  </definedName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B18" i="14" l="1"/>
  <c r="B15" i="14" a="1"/>
  <c r="C15" i="14" s="1"/>
  <c r="B9" i="14" a="1"/>
  <c r="F9" i="14" s="1"/>
  <c r="B13" i="14" a="1"/>
  <c r="F13" i="14" s="1"/>
  <c r="B7" i="14" a="1"/>
  <c r="H7" i="14" s="1"/>
  <c r="B11" i="14" a="1"/>
  <c r="E11" i="14" s="1"/>
  <c r="B5" i="14" a="1"/>
  <c r="D5" i="14" s="1"/>
  <c r="D4" i="14" s="1"/>
  <c r="B21" i="14" a="1"/>
  <c r="B15" i="14" l="1"/>
  <c r="G7" i="14"/>
  <c r="D7" i="14"/>
  <c r="F7" i="14"/>
  <c r="F11" i="14"/>
  <c r="B11" i="14"/>
  <c r="G11" i="14"/>
  <c r="E9" i="14"/>
  <c r="C11" i="14"/>
  <c r="B23" i="14" a="1"/>
  <c r="G23" i="14" s="1"/>
  <c r="H11" i="14"/>
  <c r="B9" i="14"/>
  <c r="B25" i="14" a="1"/>
  <c r="B25" i="14" s="1"/>
  <c r="D11" i="14"/>
  <c r="G9" i="14"/>
  <c r="H5" i="14"/>
  <c r="H4" i="14" s="1"/>
  <c r="B29" i="14" a="1"/>
  <c r="B29" i="14" s="1"/>
  <c r="C21" i="14"/>
  <c r="C20" i="14" s="1"/>
  <c r="E21" i="14"/>
  <c r="E20" i="14" s="1"/>
  <c r="B21" i="14"/>
  <c r="G21" i="14"/>
  <c r="G20" i="14" s="1"/>
  <c r="H21" i="14"/>
  <c r="H20" i="14" s="1"/>
  <c r="D21" i="14"/>
  <c r="D20" i="14" s="1"/>
  <c r="F21" i="14"/>
  <c r="F20" i="14" s="1"/>
  <c r="B34" i="14"/>
  <c r="E5" i="14"/>
  <c r="E4" i="14" s="1"/>
  <c r="C5" i="14"/>
  <c r="C4" i="14" s="1"/>
  <c r="F5" i="14"/>
  <c r="F4" i="14" s="1"/>
  <c r="B27" i="14" a="1"/>
  <c r="H27" i="14" s="1"/>
  <c r="C13" i="14"/>
  <c r="G13" i="14"/>
  <c r="D13" i="14"/>
  <c r="B13" i="14"/>
  <c r="H13" i="14"/>
  <c r="H9" i="14"/>
  <c r="C9" i="14"/>
  <c r="D9" i="14"/>
  <c r="B7" i="14"/>
  <c r="C7" i="14"/>
  <c r="E7" i="14"/>
  <c r="E13" i="14"/>
  <c r="B31" i="14" a="1"/>
  <c r="G5" i="14"/>
  <c r="G4" i="14" s="1"/>
  <c r="B5" i="14"/>
  <c r="B37" i="14" l="1" a="1"/>
  <c r="H37" i="14" s="1"/>
  <c r="H36" i="14" s="1"/>
  <c r="H25" i="14"/>
  <c r="C23" i="14"/>
  <c r="F23" i="14"/>
  <c r="E23" i="14"/>
  <c r="C27" i="14"/>
  <c r="G25" i="14"/>
  <c r="B23" i="14"/>
  <c r="H29" i="14"/>
  <c r="D23" i="14"/>
  <c r="H23" i="14"/>
  <c r="C29" i="14"/>
  <c r="C25" i="14"/>
  <c r="D29" i="14"/>
  <c r="B43" i="14" a="1"/>
  <c r="G43" i="14" s="1"/>
  <c r="E25" i="14"/>
  <c r="F25" i="14"/>
  <c r="D25" i="14"/>
  <c r="E29" i="14"/>
  <c r="G29" i="14"/>
  <c r="F29" i="14"/>
  <c r="F27" i="14"/>
  <c r="D27" i="14"/>
  <c r="B27" i="14"/>
  <c r="E27" i="14"/>
  <c r="G27" i="14"/>
  <c r="B39" i="14" a="1"/>
  <c r="B45" i="14" a="1"/>
  <c r="B41" i="14" a="1"/>
  <c r="B47" i="14" a="1"/>
  <c r="B50" i="14"/>
  <c r="C31" i="14"/>
  <c r="B31" i="14"/>
  <c r="E37" i="14" l="1"/>
  <c r="E36" i="14" s="1"/>
  <c r="D37" i="14"/>
  <c r="D36" i="14" s="1"/>
  <c r="B37" i="14"/>
  <c r="F37" i="14"/>
  <c r="F36" i="14" s="1"/>
  <c r="F43" i="14"/>
  <c r="C37" i="14"/>
  <c r="C36" i="14" s="1"/>
  <c r="G37" i="14"/>
  <c r="G36" i="14" s="1"/>
  <c r="B61" i="14" a="1"/>
  <c r="G61" i="14" s="1"/>
  <c r="B66" i="14"/>
  <c r="C43" i="14" l="1"/>
  <c r="B43" i="14"/>
  <c r="H43" i="14"/>
  <c r="E43" i="14"/>
  <c r="D43" i="14"/>
  <c r="B59" i="14" a="1"/>
  <c r="D59" i="14" s="1"/>
  <c r="B57" i="14" a="1"/>
  <c r="D57" i="14" s="1"/>
  <c r="B53" i="14" a="1"/>
  <c r="G53" i="14" s="1"/>
  <c r="G52" i="14" s="1"/>
  <c r="B71" i="14" l="1" a="1"/>
  <c r="H71" i="14" s="1"/>
  <c r="B73" i="14" a="1"/>
  <c r="C41" i="14"/>
  <c r="D41" i="14"/>
  <c r="B41" i="14"/>
  <c r="F41" i="14"/>
  <c r="E41" i="14"/>
  <c r="G41" i="14"/>
  <c r="H41" i="14"/>
  <c r="B55" i="14" a="1"/>
  <c r="B63" i="14" a="1"/>
  <c r="F39" i="14"/>
  <c r="B39" i="14"/>
  <c r="D39" i="14"/>
  <c r="H39" i="14"/>
  <c r="G39" i="14"/>
  <c r="C39" i="14"/>
  <c r="E39" i="14"/>
  <c r="C45" i="14"/>
  <c r="E45" i="14"/>
  <c r="G45" i="14"/>
  <c r="F45" i="14"/>
  <c r="B45" i="14"/>
  <c r="D45" i="14"/>
  <c r="H45" i="14"/>
  <c r="B47" i="14"/>
  <c r="C47" i="14"/>
  <c r="E61" i="14" l="1"/>
  <c r="H61" i="14"/>
  <c r="D61" i="14"/>
  <c r="F61" i="14"/>
  <c r="B61" i="14"/>
  <c r="C61" i="14"/>
  <c r="H57" i="14"/>
  <c r="C57" i="14"/>
  <c r="E57" i="14"/>
  <c r="F57" i="14"/>
  <c r="G57" i="14"/>
  <c r="B59" i="14"/>
  <c r="H59" i="14"/>
  <c r="G59" i="14"/>
  <c r="F59" i="14"/>
  <c r="C59" i="14"/>
  <c r="E59" i="14"/>
  <c r="B53" i="14"/>
  <c r="B57" i="14"/>
  <c r="C53" i="14"/>
  <c r="C52" i="14" s="1"/>
  <c r="C71" i="14"/>
  <c r="F71" i="14"/>
  <c r="F53" i="14"/>
  <c r="F52" i="14" s="1"/>
  <c r="H53" i="14"/>
  <c r="H52" i="14" s="1"/>
  <c r="B79" i="14" a="1"/>
  <c r="C79" i="14" s="1"/>
  <c r="B71" i="14"/>
  <c r="G71" i="14"/>
  <c r="B77" i="14" a="1"/>
  <c r="E77" i="14" s="1"/>
  <c r="E53" i="14"/>
  <c r="E52" i="14" s="1"/>
  <c r="B82" i="14"/>
  <c r="B75" i="14" a="1"/>
  <c r="D75" i="14" s="1"/>
  <c r="E71" i="14"/>
  <c r="D71" i="14"/>
  <c r="D53" i="14"/>
  <c r="D52" i="14" s="1"/>
  <c r="B69" i="14" a="1"/>
  <c r="B69" i="14" s="1"/>
  <c r="C55" i="14"/>
  <c r="H55" i="14"/>
  <c r="B55" i="14"/>
  <c r="G55" i="14"/>
  <c r="F55" i="14"/>
  <c r="D55" i="14"/>
  <c r="E55" i="14"/>
  <c r="B63" i="14"/>
  <c r="C63" i="14"/>
  <c r="D73" i="14"/>
  <c r="B73" i="14"/>
  <c r="G73" i="14"/>
  <c r="H73" i="14"/>
  <c r="F73" i="14"/>
  <c r="C73" i="14"/>
  <c r="E73" i="14"/>
  <c r="G77" i="14" l="1"/>
  <c r="B95" i="14" a="1"/>
  <c r="C95" i="14" s="1"/>
  <c r="B98" i="14"/>
  <c r="B87" i="14" a="1"/>
  <c r="C87" i="14" s="1"/>
  <c r="B91" i="14" a="1"/>
  <c r="C91" i="14" s="1"/>
  <c r="B89" i="14" a="1"/>
  <c r="D89" i="14" s="1"/>
  <c r="B93" i="14" a="1"/>
  <c r="D93" i="14" s="1"/>
  <c r="B85" i="14" a="1"/>
  <c r="F85" i="14" s="1"/>
  <c r="F84" i="14" s="1"/>
  <c r="C75" i="14"/>
  <c r="H77" i="14"/>
  <c r="B79" i="14"/>
  <c r="F75" i="14"/>
  <c r="F69" i="14"/>
  <c r="F68" i="14" s="1"/>
  <c r="H69" i="14"/>
  <c r="H68" i="14" s="1"/>
  <c r="G69" i="14"/>
  <c r="G68" i="14" s="1"/>
  <c r="H75" i="14"/>
  <c r="E75" i="14"/>
  <c r="F77" i="14"/>
  <c r="C69" i="14"/>
  <c r="C68" i="14" s="1"/>
  <c r="E69" i="14"/>
  <c r="E68" i="14" s="1"/>
  <c r="D77" i="14"/>
  <c r="B77" i="14"/>
  <c r="B75" i="14"/>
  <c r="G75" i="14"/>
  <c r="C77" i="14"/>
  <c r="D69" i="14"/>
  <c r="D68" i="14" s="1"/>
  <c r="B111" i="14" a="1"/>
  <c r="B107" i="14" a="1"/>
  <c r="B103" i="14" l="1" a="1"/>
  <c r="F103" i="14" s="1"/>
  <c r="B109" i="14" a="1"/>
  <c r="B109" i="14" s="1"/>
  <c r="B101" i="14" a="1"/>
  <c r="F101" i="14" s="1"/>
  <c r="F100" i="14" s="1"/>
  <c r="B105" i="14" a="1"/>
  <c r="F105" i="14" s="1"/>
  <c r="G89" i="14"/>
  <c r="H93" i="14"/>
  <c r="E89" i="14"/>
  <c r="C93" i="14"/>
  <c r="C89" i="14"/>
  <c r="E87" i="14"/>
  <c r="B95" i="14"/>
  <c r="B114" i="14"/>
  <c r="F89" i="14"/>
  <c r="B89" i="14"/>
  <c r="C85" i="14"/>
  <c r="C84" i="14" s="1"/>
  <c r="G87" i="14"/>
  <c r="H89" i="14"/>
  <c r="H91" i="14"/>
  <c r="D91" i="14"/>
  <c r="E91" i="14"/>
  <c r="B91" i="14"/>
  <c r="G91" i="14"/>
  <c r="F91" i="14"/>
  <c r="B93" i="14"/>
  <c r="G93" i="14"/>
  <c r="D87" i="14"/>
  <c r="F93" i="14"/>
  <c r="E93" i="14"/>
  <c r="H87" i="14"/>
  <c r="B87" i="14"/>
  <c r="B85" i="14"/>
  <c r="E85" i="14"/>
  <c r="E84" i="14" s="1"/>
  <c r="G85" i="14"/>
  <c r="G84" i="14" s="1"/>
  <c r="H85" i="14"/>
  <c r="H84" i="14" s="1"/>
  <c r="D85" i="14"/>
  <c r="D84" i="14" s="1"/>
  <c r="F87" i="14"/>
  <c r="H105" i="14"/>
  <c r="B111" i="14"/>
  <c r="C111" i="14"/>
  <c r="D107" i="14"/>
  <c r="C107" i="14"/>
  <c r="E107" i="14"/>
  <c r="F107" i="14"/>
  <c r="G107" i="14"/>
  <c r="H107" i="14"/>
  <c r="B107" i="14"/>
  <c r="H109" i="14"/>
  <c r="E109" i="14"/>
  <c r="G109" i="14"/>
  <c r="C109" i="14"/>
  <c r="C103" i="14"/>
  <c r="G101" i="14"/>
  <c r="G100" i="14" s="1"/>
  <c r="H101" i="14"/>
  <c r="H100" i="14" s="1"/>
  <c r="E101" i="14"/>
  <c r="E100" i="14" s="1"/>
  <c r="D105" i="14" l="1"/>
  <c r="C101" i="14"/>
  <c r="C100" i="14" s="1"/>
  <c r="B101" i="14"/>
  <c r="C105" i="14"/>
  <c r="D101" i="14"/>
  <c r="D100" i="14" s="1"/>
  <c r="B105" i="14"/>
  <c r="E105" i="14"/>
  <c r="G103" i="14"/>
  <c r="B103" i="14"/>
  <c r="H103" i="14"/>
  <c r="D103" i="14"/>
  <c r="F109" i="14"/>
  <c r="D109" i="14"/>
  <c r="G105" i="14"/>
  <c r="E103" i="14"/>
  <c r="B125" i="14" a="1"/>
  <c r="E125" i="14" s="1"/>
  <c r="B127" i="14" a="1"/>
  <c r="B127" i="14" s="1"/>
  <c r="B117" i="14" a="1"/>
  <c r="G117" i="14" s="1"/>
  <c r="G116" i="14" s="1"/>
  <c r="B119" i="14" a="1"/>
  <c r="D119" i="14" s="1"/>
  <c r="B130" i="14"/>
  <c r="B143" i="14" s="1" a="1"/>
  <c r="B121" i="14" a="1"/>
  <c r="G121" i="14" s="1"/>
  <c r="B123" i="14" a="1"/>
  <c r="C123" i="14" s="1"/>
  <c r="C119" i="14"/>
  <c r="D117" i="14"/>
  <c r="D116" i="14" s="1"/>
  <c r="C117" i="14"/>
  <c r="C116" i="14" s="1"/>
  <c r="B117" i="14"/>
  <c r="H117" i="14"/>
  <c r="H116" i="14" s="1"/>
  <c r="F117" i="14"/>
  <c r="F116" i="14" s="1"/>
  <c r="D123" i="14"/>
  <c r="B123" i="14"/>
  <c r="G125" i="14" l="1"/>
  <c r="B135" i="14" a="1"/>
  <c r="E135" i="14" s="1"/>
  <c r="B133" i="14" a="1"/>
  <c r="F133" i="14" s="1"/>
  <c r="F132" i="14" s="1"/>
  <c r="H125" i="14"/>
  <c r="F125" i="14"/>
  <c r="B137" i="14" a="1"/>
  <c r="E137" i="14" s="1"/>
  <c r="B125" i="14"/>
  <c r="B139" i="14" a="1"/>
  <c r="H139" i="14" s="1"/>
  <c r="H119" i="14"/>
  <c r="D125" i="14"/>
  <c r="B157" i="14" a="1"/>
  <c r="F119" i="14"/>
  <c r="E117" i="14"/>
  <c r="E116" i="14" s="1"/>
  <c r="B141" i="14" a="1"/>
  <c r="B141" i="14" s="1"/>
  <c r="E119" i="14"/>
  <c r="C125" i="14"/>
  <c r="C127" i="14"/>
  <c r="F123" i="14"/>
  <c r="E123" i="14"/>
  <c r="G123" i="14"/>
  <c r="H123" i="14"/>
  <c r="B146" i="14"/>
  <c r="B155" i="14" s="1" a="1"/>
  <c r="D121" i="14"/>
  <c r="H121" i="14"/>
  <c r="F121" i="14"/>
  <c r="B121" i="14"/>
  <c r="E121" i="14"/>
  <c r="B119" i="14"/>
  <c r="C121" i="14"/>
  <c r="G119" i="14"/>
  <c r="G135" i="14"/>
  <c r="H135" i="14"/>
  <c r="D135" i="14"/>
  <c r="F135" i="14"/>
  <c r="B135" i="14"/>
  <c r="F141" i="14"/>
  <c r="D141" i="14"/>
  <c r="G141" i="14"/>
  <c r="F137" i="14"/>
  <c r="C137" i="14"/>
  <c r="G137" i="14"/>
  <c r="B137" i="14"/>
  <c r="H133" i="14"/>
  <c r="H132" i="14" s="1"/>
  <c r="E133" i="14"/>
  <c r="E132" i="14" s="1"/>
  <c r="B143" i="14"/>
  <c r="C143" i="14"/>
  <c r="B159" i="14" l="1" a="1"/>
  <c r="H137" i="14"/>
  <c r="C141" i="14"/>
  <c r="C135" i="14"/>
  <c r="D139" i="14"/>
  <c r="C139" i="14"/>
  <c r="G139" i="14"/>
  <c r="B133" i="14"/>
  <c r="C133" i="14"/>
  <c r="C132" i="14" s="1"/>
  <c r="B139" i="14"/>
  <c r="B151" i="14" a="1"/>
  <c r="D151" i="14" s="1"/>
  <c r="D133" i="14"/>
  <c r="D132" i="14" s="1"/>
  <c r="F139" i="14"/>
  <c r="E139" i="14"/>
  <c r="G133" i="14"/>
  <c r="G132" i="14" s="1"/>
  <c r="D137" i="14"/>
  <c r="B153" i="14" a="1"/>
  <c r="E153" i="14" s="1"/>
  <c r="B162" i="14"/>
  <c r="B178" i="14" s="1"/>
  <c r="B149" i="14" a="1"/>
  <c r="C149" i="14" s="1"/>
  <c r="C148" i="14" s="1"/>
  <c r="E141" i="14"/>
  <c r="H141" i="14"/>
  <c r="F151" i="14"/>
  <c r="G151" i="14"/>
  <c r="E151" i="14"/>
  <c r="H153" i="14"/>
  <c r="G153" i="14"/>
  <c r="C153" i="14"/>
  <c r="B159" i="14"/>
  <c r="C159" i="14"/>
  <c r="B169" i="14" a="1"/>
  <c r="B175" i="14" a="1"/>
  <c r="B157" i="14"/>
  <c r="F157" i="14"/>
  <c r="E157" i="14"/>
  <c r="C157" i="14"/>
  <c r="H157" i="14"/>
  <c r="G157" i="14"/>
  <c r="D157" i="14"/>
  <c r="G155" i="14"/>
  <c r="D155" i="14"/>
  <c r="E155" i="14"/>
  <c r="C155" i="14"/>
  <c r="F155" i="14"/>
  <c r="B155" i="14"/>
  <c r="H155" i="14"/>
  <c r="F153" i="14" l="1"/>
  <c r="D153" i="14"/>
  <c r="C151" i="14"/>
  <c r="H149" i="14"/>
  <c r="H148" i="14" s="1"/>
  <c r="B173" i="14" a="1"/>
  <c r="G149" i="14"/>
  <c r="G148" i="14" s="1"/>
  <c r="B153" i="14"/>
  <c r="H151" i="14"/>
  <c r="B191" i="14" a="1"/>
  <c r="B171" i="14" a="1"/>
  <c r="D171" i="14" s="1"/>
  <c r="F149" i="14"/>
  <c r="F148" i="14" s="1"/>
  <c r="B167" i="14" a="1"/>
  <c r="H167" i="14" s="1"/>
  <c r="B165" i="14" a="1"/>
  <c r="H165" i="14" s="1"/>
  <c r="H164" i="14" s="1"/>
  <c r="B149" i="14"/>
  <c r="B151" i="14"/>
  <c r="E149" i="14"/>
  <c r="E148" i="14" s="1"/>
  <c r="D149" i="14"/>
  <c r="D148" i="14" s="1"/>
  <c r="G173" i="14"/>
  <c r="B173" i="14"/>
  <c r="E173" i="14"/>
  <c r="H173" i="14"/>
  <c r="F173" i="14"/>
  <c r="C173" i="14"/>
  <c r="D173" i="14"/>
  <c r="B181" i="14" a="1"/>
  <c r="B187" i="14" a="1"/>
  <c r="B185" i="14" a="1"/>
  <c r="B189" i="14" a="1"/>
  <c r="B183" i="14" a="1"/>
  <c r="C175" i="14"/>
  <c r="B175" i="14"/>
  <c r="D165" i="14"/>
  <c r="D164" i="14" s="1"/>
  <c r="F165" i="14"/>
  <c r="F164" i="14" s="1"/>
  <c r="B165" i="14"/>
  <c r="C165" i="14"/>
  <c r="C164" i="14" s="1"/>
  <c r="E165" i="14"/>
  <c r="E164" i="14" s="1"/>
  <c r="B171" i="14"/>
  <c r="C171" i="14"/>
  <c r="E171" i="14"/>
  <c r="H169" i="14"/>
  <c r="F169" i="14"/>
  <c r="C169" i="14"/>
  <c r="E169" i="14"/>
  <c r="D169" i="14"/>
  <c r="G169" i="14"/>
  <c r="B169" i="14"/>
  <c r="D167" i="14" l="1"/>
  <c r="E167" i="14"/>
  <c r="G167" i="14"/>
  <c r="C167" i="14"/>
  <c r="F167" i="14"/>
  <c r="B167" i="14"/>
  <c r="G171" i="14"/>
  <c r="H171" i="14"/>
  <c r="F171" i="14"/>
  <c r="G165" i="14"/>
  <c r="G164" i="14" s="1"/>
  <c r="H189" i="14"/>
  <c r="B189" i="14"/>
  <c r="E189" i="14"/>
  <c r="G189" i="14"/>
  <c r="F189" i="14"/>
  <c r="C189" i="14"/>
  <c r="D189" i="14"/>
  <c r="B191" i="14"/>
  <c r="C191" i="14"/>
  <c r="E183" i="14"/>
  <c r="C183" i="14"/>
  <c r="G183" i="14"/>
  <c r="B183" i="14"/>
  <c r="D183" i="14"/>
  <c r="H183" i="14"/>
  <c r="F183" i="14"/>
  <c r="B185" i="14"/>
  <c r="H185" i="14"/>
  <c r="C185" i="14"/>
  <c r="F185" i="14"/>
  <c r="G185" i="14"/>
  <c r="D185" i="14"/>
  <c r="E185" i="14"/>
  <c r="C181" i="14"/>
  <c r="C180" i="14" s="1"/>
  <c r="B181" i="14"/>
  <c r="H181" i="14"/>
  <c r="H180" i="14" s="1"/>
  <c r="E181" i="14"/>
  <c r="E180" i="14" s="1"/>
  <c r="G181" i="14"/>
  <c r="G180" i="14" s="1"/>
  <c r="D181" i="14"/>
  <c r="D180" i="14" s="1"/>
  <c r="F181" i="14"/>
  <c r="F180" i="14" s="1"/>
  <c r="D187" i="14"/>
  <c r="C187" i="14"/>
  <c r="E187" i="14"/>
  <c r="G187" i="14"/>
  <c r="F187" i="14"/>
  <c r="H187" i="14"/>
  <c r="B187" i="14"/>
</calcChain>
</file>

<file path=xl/sharedStrings.xml><?xml version="1.0" encoding="utf-8"?>
<sst xmlns="http://schemas.openxmlformats.org/spreadsheetml/2006/main" count="111" uniqueCount="66">
  <si>
    <t>Anotações:</t>
  </si>
  <si>
    <t xml:space="preserve"> </t>
  </si>
  <si>
    <t>domingo</t>
  </si>
  <si>
    <t>107º Convenção Internacional do Lions em Orlando</t>
  </si>
  <si>
    <t>54º FOLAC - San José, Costa Rica</t>
  </si>
  <si>
    <t>JULHO</t>
  </si>
  <si>
    <t>JUNHO</t>
  </si>
  <si>
    <t>MAIO</t>
  </si>
  <si>
    <t>ABRIL</t>
  </si>
  <si>
    <t>MARÇO</t>
  </si>
  <si>
    <t>FEVEREIRO</t>
  </si>
  <si>
    <t>JANEIRO</t>
  </si>
  <si>
    <t>DEZEMBRO</t>
  </si>
  <si>
    <t>NOVEMBRO</t>
  </si>
  <si>
    <t>OUTUBRO</t>
  </si>
  <si>
    <t>SETEMBRO</t>
  </si>
  <si>
    <t>AGOSTO</t>
  </si>
  <si>
    <t>Instalação do Gabinete DMLC - Juiz de Fora/MG</t>
  </si>
  <si>
    <t>Reunião do Colegiado Inspiração  com convidados (Virtual)</t>
  </si>
  <si>
    <t>II RCG do DMLC - São José dos Campos/SP</t>
  </si>
  <si>
    <t>III RCG E CONVENÇÃO DO DMLC - Caxambu/MG</t>
  </si>
  <si>
    <t>Reunião com os PDG's - Chapadão do Sul/MS</t>
  </si>
  <si>
    <t>Dia internacional da Juventude</t>
  </si>
  <si>
    <t>*Dia D Lions (Segundo sábado de cada mês)</t>
  </si>
  <si>
    <t>*Dia dos Pais</t>
  </si>
  <si>
    <t>*Prazo final para os clubes enviarem as nomeações para o Prêmio de Serviços a Bondade Importa para o Distrito</t>
  </si>
  <si>
    <r>
      <rPr>
        <b/>
        <sz val="8"/>
        <rFont val="Arial"/>
        <family val="2"/>
      </rPr>
      <t>*Dia da Fundação do 1º Leo Clube do Brasil                    *</t>
    </r>
    <r>
      <rPr>
        <sz val="8"/>
        <rFont val="Arial"/>
        <family val="2"/>
      </rPr>
      <t>Reunião dos Colegiados - Juiz de Fora/MG</t>
    </r>
  </si>
  <si>
    <t>*Dia do Amigo</t>
  </si>
  <si>
    <t>*Dia Internacional da Amizade</t>
  </si>
  <si>
    <t>*Começo do Novo Ano Leonístico</t>
  </si>
  <si>
    <t>Dia Mundial dos animais</t>
  </si>
  <si>
    <t>*Independência do Brasil</t>
  </si>
  <si>
    <t>*Dia da árvore</t>
  </si>
  <si>
    <t>*Dia Mundial de Prevenção ao Suicídio</t>
  </si>
  <si>
    <t>*Dia das Crianças</t>
  </si>
  <si>
    <t>*Dia Mundial da Alimentação</t>
  </si>
  <si>
    <t>*Dia Mundial do Serviço Leonístico</t>
  </si>
  <si>
    <t>*Dia Mundial da Visão</t>
  </si>
  <si>
    <t>Instalação do Gabinete –      1ª RGD Distrito LC8 – Chapadão do Sul</t>
  </si>
  <si>
    <r>
      <rPr>
        <b/>
        <sz val="8"/>
        <color theme="1" tint="0.14999847407452621"/>
        <rFont val="Arial"/>
        <family val="2"/>
      </rPr>
      <t xml:space="preserve">*Dia D Lions (Segundo sábado de cada mês) </t>
    </r>
    <r>
      <rPr>
        <sz val="8"/>
        <color theme="1" tint="0.14999847407452621"/>
        <rFont val="Arial"/>
        <family val="2"/>
      </rPr>
      <t xml:space="preserve">         *2ª RGD Distrito LC8 – Pederneiras</t>
    </r>
  </si>
  <si>
    <t>*Dia Mundial do combate ao Diabetes</t>
  </si>
  <si>
    <t>*Prazo final para que o clube envie o Cartaz sobre a Paz vencedor à governadoria</t>
  </si>
  <si>
    <t xml:space="preserve">*Dia Internacional da Luta contra a AIDS </t>
  </si>
  <si>
    <t>*Dia Internacional do Leo</t>
  </si>
  <si>
    <t>*Dia da Família</t>
  </si>
  <si>
    <t>*Natal</t>
  </si>
  <si>
    <t>*Dia Mundial da Paz</t>
  </si>
  <si>
    <t>*Aniversário de Melvin Jones – Dia Internacional do Leonismo</t>
  </si>
  <si>
    <t>3ª RGD Distrito LC8 – Paranaíba</t>
  </si>
  <si>
    <t>*Dia Mundial contra o Câncer</t>
  </si>
  <si>
    <t>*Dia Internacional de luta contra o Câncer Infantil</t>
  </si>
  <si>
    <t>*Dia Internacional da Mulher</t>
  </si>
  <si>
    <t>*Dia Mundial da Água</t>
  </si>
  <si>
    <t>*Dia da Saúde e Nutrição</t>
  </si>
  <si>
    <t>*Dia Mundial de Conscientização do Autismo</t>
  </si>
  <si>
    <t>*Dia Mundial da Saúde</t>
  </si>
  <si>
    <t>*Dia do Planeta Terra</t>
  </si>
  <si>
    <t>*Dia Mundial da Educação</t>
  </si>
  <si>
    <t>*Dia de Helen Keller</t>
  </si>
  <si>
    <t>*Dia Mundial do Meio Ambiente</t>
  </si>
  <si>
    <t>*Aniversário do Lions Clubs International</t>
  </si>
  <si>
    <t>*Dia Mundial do Doador de Sangue</t>
  </si>
  <si>
    <t>4ª RGD e Convenção do Distrito LC8 – Junqueirópolis</t>
  </si>
  <si>
    <t>*Dia das Mães</t>
  </si>
  <si>
    <t>*Dia Mundial da Reciclagem</t>
  </si>
  <si>
    <t>*Dia Mundial da Saúde Mental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</si>
</sst>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2" formatCode="_-&quot;R$&quot;\ * #,##0_-;\-&quot;R$&quot;\ * #,##0_-;_-&quot;R$&quot;\ * &quot;-&quot;_-;_-@_-"/>
    <numFmt numFmtId="44" formatCode="_-&quot;R$&quot;\ * #,##0.00_-;\-&quot;R$&quot;\ * #,##0.00_-;_-&quot;R$&quot;\ * &quot;-&quot;??_-;_-@_-"/>
    <numFmt numFmtId="164" formatCode="_(* #,##0_);_(* \(#,##0\);_(* &quot;-&quot;_);_(@_)"/>
    <numFmt numFmtId="165" formatCode="_(* #,##0.00_);_(* \(#,##0.00\);_(* &quot;-&quot;??_);_(@_)"/>
    <numFmt numFmtId="166" formatCode="dd"/>
  </numFmts>
  <fonts count="45">
    <font>
      <sz val="11"/>
      <name val="Trebuchet MS"/>
      <family val="2"/>
      <scheme val="minor"/>
    </font>
    <font>
      <sz val="11"/>
      <color theme="1"/>
      <name val="Trebuchet MS"/>
      <family val="2"/>
      <charset val="134"/>
      <scheme val="minor"/>
    </font>
    <font>
      <sz val="11"/>
      <color theme="1"/>
      <name val="Trebuchet MS"/>
      <family val="2"/>
      <scheme val="minor"/>
    </font>
    <font>
      <sz val="8"/>
      <name val="Arial"/>
      <family val="2"/>
    </font>
    <font>
      <b/>
      <sz val="11"/>
      <color theme="0"/>
      <name val="Trebuchet MS"/>
      <family val="2"/>
      <scheme val="minor"/>
    </font>
    <font>
      <b/>
      <sz val="14"/>
      <color theme="0"/>
      <name val="Trebuchet MS"/>
      <family val="2"/>
      <scheme val="minor"/>
    </font>
    <font>
      <b/>
      <sz val="28"/>
      <color theme="0"/>
      <name val="Franklin Gothic Medium Cond"/>
      <family val="2"/>
      <scheme val="major"/>
    </font>
    <font>
      <sz val="36"/>
      <color theme="4" tint="-0.24994659260841701"/>
      <name val="Trebuchet MS"/>
      <family val="2"/>
      <scheme val="minor"/>
    </font>
    <font>
      <b/>
      <sz val="11"/>
      <color theme="3"/>
      <name val="Franklin Gothic Medium Cond"/>
      <family val="2"/>
      <scheme val="major"/>
    </font>
    <font>
      <sz val="16"/>
      <color theme="1"/>
      <name val="Trebuchet MS"/>
      <family val="2"/>
      <scheme val="minor"/>
    </font>
    <font>
      <b/>
      <sz val="11"/>
      <color theme="0"/>
      <name val="Franklin Gothic Medium Cond"/>
      <family val="2"/>
      <scheme val="major"/>
    </font>
    <font>
      <sz val="11"/>
      <name val="Trebuchet MS"/>
      <family val="2"/>
      <scheme val="minor"/>
    </font>
    <font>
      <sz val="11"/>
      <color theme="1"/>
      <name val="Franklin Gothic Medium Cond"/>
      <family val="2"/>
      <scheme val="major"/>
    </font>
    <font>
      <sz val="11"/>
      <color indexed="63"/>
      <name val="Trebuchet MS"/>
      <family val="2"/>
      <scheme val="minor"/>
    </font>
    <font>
      <b/>
      <sz val="11"/>
      <color theme="1"/>
      <name val="Trebuchet MS"/>
      <family val="2"/>
      <scheme val="minor"/>
    </font>
    <font>
      <i/>
      <sz val="11"/>
      <color theme="3" tint="-0.24994659260841701"/>
      <name val="Trebuchet MS"/>
      <family val="2"/>
      <scheme val="minor"/>
    </font>
    <font>
      <sz val="11"/>
      <color rgb="FF006100"/>
      <name val="Trebuchet MS"/>
      <family val="2"/>
      <charset val="134"/>
      <scheme val="minor"/>
    </font>
    <font>
      <sz val="11"/>
      <color rgb="FF9C0006"/>
      <name val="Trebuchet MS"/>
      <family val="2"/>
      <charset val="134"/>
      <scheme val="minor"/>
    </font>
    <font>
      <sz val="11"/>
      <color rgb="FF9C5700"/>
      <name val="Trebuchet MS"/>
      <family val="2"/>
      <charset val="134"/>
      <scheme val="minor"/>
    </font>
    <font>
      <sz val="11"/>
      <color rgb="FF3F3F76"/>
      <name val="Trebuchet MS"/>
      <family val="2"/>
      <charset val="134"/>
      <scheme val="minor"/>
    </font>
    <font>
      <b/>
      <sz val="11"/>
      <color rgb="FF3F3F3F"/>
      <name val="Trebuchet MS"/>
      <family val="2"/>
      <charset val="134"/>
      <scheme val="minor"/>
    </font>
    <font>
      <b/>
      <sz val="11"/>
      <color rgb="FFFA7D00"/>
      <name val="Trebuchet MS"/>
      <family val="2"/>
      <charset val="134"/>
      <scheme val="minor"/>
    </font>
    <font>
      <sz val="11"/>
      <color rgb="FFFA7D00"/>
      <name val="Trebuchet MS"/>
      <family val="2"/>
      <charset val="134"/>
      <scheme val="minor"/>
    </font>
    <font>
      <b/>
      <sz val="11"/>
      <color theme="0"/>
      <name val="Trebuchet MS"/>
      <family val="2"/>
      <charset val="134"/>
      <scheme val="minor"/>
    </font>
    <font>
      <sz val="11"/>
      <color rgb="FFFF0000"/>
      <name val="Trebuchet MS"/>
      <family val="2"/>
      <charset val="134"/>
      <scheme val="minor"/>
    </font>
    <font>
      <sz val="11"/>
      <color theme="0"/>
      <name val="Trebuchet MS"/>
      <family val="2"/>
      <charset val="134"/>
      <scheme val="minor"/>
    </font>
    <font>
      <sz val="10"/>
      <color theme="1" tint="0.14999847407452621"/>
      <name val="Arial"/>
      <family val="2"/>
    </font>
    <font>
      <sz val="10"/>
      <color rgb="FFFF0000"/>
      <name val="Arial"/>
      <family val="2"/>
    </font>
    <font>
      <b/>
      <sz val="10"/>
      <name val="Arial"/>
      <family val="2"/>
    </font>
    <font>
      <sz val="11"/>
      <color theme="1" tint="0.14999847407452621"/>
      <name val="Arial"/>
      <family val="2"/>
    </font>
    <font>
      <sz val="36"/>
      <color rgb="FFE3C907"/>
      <name val="Arial"/>
      <family val="2"/>
    </font>
    <font>
      <sz val="11"/>
      <color rgb="FFE3C907"/>
      <name val="Arial"/>
      <family val="2"/>
    </font>
    <font>
      <sz val="12"/>
      <color theme="1" tint="0.14999847407452621"/>
      <name val="Arial"/>
      <family val="2"/>
    </font>
    <font>
      <sz val="16"/>
      <color theme="1" tint="0.14999847407452621"/>
      <name val="Arial"/>
      <family val="2"/>
    </font>
    <font>
      <sz val="14"/>
      <color theme="1" tint="0.14999847407452621"/>
      <name val="Arial"/>
      <family val="2"/>
    </font>
    <font>
      <b/>
      <sz val="30"/>
      <color theme="1"/>
      <name val="Arial"/>
      <family val="2"/>
    </font>
    <font>
      <b/>
      <sz val="12"/>
      <color theme="1"/>
      <name val="Arial"/>
      <family val="2"/>
    </font>
    <font>
      <b/>
      <sz val="12"/>
      <color theme="0"/>
      <name val="Arial"/>
      <family val="2"/>
    </font>
    <font>
      <b/>
      <sz val="16"/>
      <color rgb="FFFF0000"/>
      <name val="Arial"/>
      <family val="2"/>
    </font>
    <font>
      <b/>
      <sz val="9"/>
      <name val="Arial"/>
      <family val="2"/>
    </font>
    <font>
      <b/>
      <sz val="8"/>
      <name val="Arial"/>
      <family val="2"/>
    </font>
    <font>
      <b/>
      <sz val="7"/>
      <name val="Arial"/>
      <family val="2"/>
    </font>
    <font>
      <sz val="8"/>
      <color theme="1" tint="0.14999847407452621"/>
      <name val="Arial"/>
      <family val="2"/>
    </font>
    <font>
      <b/>
      <sz val="8"/>
      <color theme="1" tint="0.14999847407452621"/>
      <name val="Arial"/>
      <family val="2"/>
    </font>
    <font>
      <sz val="16"/>
      <name val="Arial"/>
      <family val="2"/>
    </font>
  </fonts>
  <fills count="40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/>
      </patternFill>
    </fill>
    <fill>
      <patternFill patternType="solid">
        <fgColor theme="8"/>
      </patternFill>
    </fill>
    <fill>
      <patternFill patternType="solid">
        <fgColor theme="4" tint="-0.24994659260841701"/>
        <bgColor indexed="64"/>
      </patternFill>
    </fill>
    <fill>
      <patternFill patternType="solid">
        <fgColor theme="7" tint="-0.499984740745262"/>
        <bgColor indexed="64"/>
      </patternFill>
    </fill>
    <fill>
      <patternFill patternType="solid">
        <fgColor rgb="FFFFFFCC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0" tint="-0.14999847407452621"/>
        <bgColor indexed="64"/>
      </patternFill>
    </fill>
  </fills>
  <borders count="48">
    <border>
      <left/>
      <right/>
      <top/>
      <bottom/>
      <diagonal/>
    </border>
    <border>
      <left style="thin">
        <color theme="4" tint="0.39994506668294322"/>
      </left>
      <right style="thin">
        <color theme="4" tint="0.39994506668294322"/>
      </right>
      <top style="thin">
        <color theme="4" tint="0.39994506668294322"/>
      </top>
      <bottom style="thin">
        <color theme="4" tint="0.39994506668294322"/>
      </bottom>
      <diagonal/>
    </border>
    <border>
      <left style="thick">
        <color theme="1" tint="0.499984740745262"/>
      </left>
      <right style="thick">
        <color theme="1" tint="0.499984740745262"/>
      </right>
      <top style="thick">
        <color theme="1" tint="0.499984740745262"/>
      </top>
      <bottom style="thick">
        <color theme="1" tint="0.499984740745262"/>
      </bottom>
      <diagonal/>
    </border>
    <border>
      <left/>
      <right style="thick">
        <color theme="0"/>
      </right>
      <top/>
      <bottom/>
      <diagonal/>
    </border>
    <border>
      <left style="thin">
        <color theme="0" tint="-0.14996795556505021"/>
      </left>
      <right/>
      <top style="thin">
        <color theme="0" tint="-0.14996795556505021"/>
      </top>
      <bottom/>
      <diagonal/>
    </border>
    <border>
      <left style="thin">
        <color theme="0" tint="-0.14996795556505021"/>
      </left>
      <right/>
      <top/>
      <bottom/>
      <diagonal/>
    </border>
    <border>
      <left/>
      <right style="thin">
        <color theme="0" tint="-0.14996795556505021"/>
      </right>
      <top/>
      <bottom/>
      <diagonal/>
    </border>
    <border>
      <left style="thin">
        <color theme="0" tint="-0.14996795556505021"/>
      </left>
      <right/>
      <top style="thin">
        <color theme="0" tint="-0.14993743705557422"/>
      </top>
      <bottom/>
      <diagonal/>
    </border>
    <border>
      <left/>
      <right style="thin">
        <color theme="0" tint="-0.14993743705557422"/>
      </right>
      <top style="thin">
        <color theme="0" tint="-0.14996795556505021"/>
      </top>
      <bottom/>
      <diagonal/>
    </border>
    <border>
      <left style="thin">
        <color theme="3" tint="0.39994506668294322"/>
      </left>
      <right style="thin">
        <color theme="3" tint="0.39994506668294322"/>
      </right>
      <top style="thin">
        <color theme="3" tint="0.39994506668294322"/>
      </top>
      <bottom style="thin">
        <color theme="3" tint="0.39994506668294322"/>
      </bottom>
      <diagonal/>
    </border>
    <border>
      <left/>
      <right/>
      <top style="thin">
        <color theme="4" tint="-0.24994659260841701"/>
      </top>
      <bottom style="double">
        <color theme="4" tint="-0.24994659260841701"/>
      </bottom>
      <diagonal/>
    </border>
    <border>
      <left style="thin">
        <color theme="0"/>
      </left>
      <right style="thin">
        <color theme="0"/>
      </right>
      <top/>
      <bottom/>
      <diagonal/>
    </border>
    <border>
      <left/>
      <right style="thin">
        <color theme="0" tint="-0.14993743705557422"/>
      </right>
      <top/>
      <bottom/>
      <diagonal/>
    </border>
    <border>
      <left/>
      <right/>
      <top style="thin">
        <color theme="8" tint="0.79998168889431442"/>
      </top>
      <bottom/>
      <diagonal/>
    </border>
    <border>
      <left/>
      <right/>
      <top style="thin">
        <color theme="8" tint="0.79995117038483843"/>
      </top>
      <bottom/>
      <diagonal/>
    </border>
    <border>
      <left/>
      <right/>
      <top/>
      <bottom style="thin">
        <color theme="8" tint="0.79992065187536243"/>
      </bottom>
      <diagonal/>
    </border>
    <border>
      <left/>
      <right/>
      <top style="thin">
        <color theme="8" tint="0.79989013336588644"/>
      </top>
      <bottom/>
      <diagonal/>
    </border>
    <border>
      <left/>
      <right style="thin">
        <color theme="8" tint="0.79998168889431442"/>
      </right>
      <top/>
      <bottom/>
      <diagonal/>
    </border>
    <border>
      <left/>
      <right style="thin">
        <color theme="8" tint="0.79998168889431442"/>
      </right>
      <top style="thin">
        <color theme="8" tint="0.79998168889431442"/>
      </top>
      <bottom/>
      <diagonal/>
    </border>
    <border>
      <left/>
      <right style="thin">
        <color theme="8" tint="0.79998168889431442"/>
      </right>
      <top style="thin">
        <color theme="8" tint="0.79995117038483843"/>
      </top>
      <bottom/>
      <diagonal/>
    </border>
    <border>
      <left/>
      <right style="thin">
        <color theme="8" tint="0.79998168889431442"/>
      </right>
      <top/>
      <bottom style="thin">
        <color theme="8" tint="0.79992065187536243"/>
      </bottom>
      <diagonal/>
    </border>
    <border>
      <left style="thin">
        <color theme="8" tint="0.79998168889431442"/>
      </left>
      <right style="thin">
        <color theme="8" tint="0.79995117038483843"/>
      </right>
      <top/>
      <bottom/>
      <diagonal/>
    </border>
    <border>
      <left style="thin">
        <color theme="8" tint="0.79998168889431442"/>
      </left>
      <right style="thin">
        <color theme="8" tint="0.79995117038483843"/>
      </right>
      <top style="thin">
        <color theme="8" tint="0.79998168889431442"/>
      </top>
      <bottom/>
      <diagonal/>
    </border>
    <border>
      <left style="thin">
        <color theme="8" tint="0.79998168889431442"/>
      </left>
      <right style="thin">
        <color theme="8" tint="0.79995117038483843"/>
      </right>
      <top style="thin">
        <color theme="8" tint="0.79992065187536243"/>
      </top>
      <bottom/>
      <diagonal/>
    </border>
    <border>
      <left style="thin">
        <color theme="8" tint="0.79998168889431442"/>
      </left>
      <right style="thin">
        <color theme="8" tint="0.79995117038483843"/>
      </right>
      <top style="thin">
        <color theme="8" tint="0.79989013336588644"/>
      </top>
      <bottom/>
      <diagonal/>
    </border>
    <border>
      <left style="thin">
        <color theme="8" tint="0.79995117038483843"/>
      </left>
      <right style="thin">
        <color theme="8" tint="0.79992065187536243"/>
      </right>
      <top style="thin">
        <color theme="8" tint="0.79998168889431442"/>
      </top>
      <bottom/>
      <diagonal/>
    </border>
    <border>
      <left style="thin">
        <color theme="8" tint="0.79995117038483843"/>
      </left>
      <right style="thin">
        <color theme="8" tint="0.79992065187536243"/>
      </right>
      <top style="thin">
        <color theme="8" tint="0.79992065187536243"/>
      </top>
      <bottom/>
      <diagonal/>
    </border>
    <border>
      <left style="thin">
        <color theme="8" tint="0.79995117038483843"/>
      </left>
      <right style="thin">
        <color theme="8" tint="0.79992065187536243"/>
      </right>
      <top style="thin">
        <color theme="8" tint="0.79989013336588644"/>
      </top>
      <bottom/>
      <diagonal/>
    </border>
    <border>
      <left style="thin">
        <color theme="8" tint="0.79992065187536243"/>
      </left>
      <right style="thin">
        <color theme="8" tint="0.79989013336588644"/>
      </right>
      <top/>
      <bottom/>
      <diagonal/>
    </border>
    <border>
      <left style="thin">
        <color theme="8" tint="0.79992065187536243"/>
      </left>
      <right style="thin">
        <color theme="8" tint="0.79989013336588644"/>
      </right>
      <top style="thin">
        <color theme="8" tint="0.79998168889431442"/>
      </top>
      <bottom/>
      <diagonal/>
    </border>
    <border>
      <left style="thin">
        <color theme="8" tint="0.79992065187536243"/>
      </left>
      <right style="thin">
        <color theme="8" tint="0.79989013336588644"/>
      </right>
      <top style="thin">
        <color theme="8" tint="0.79992065187536243"/>
      </top>
      <bottom/>
      <diagonal/>
    </border>
    <border>
      <left style="thin">
        <color theme="8" tint="0.79989013336588644"/>
      </left>
      <right style="thin">
        <color theme="8" tint="0.79985961485641044"/>
      </right>
      <top/>
      <bottom/>
      <diagonal/>
    </border>
    <border>
      <left style="thin">
        <color theme="8" tint="0.79989013336588644"/>
      </left>
      <right style="thin">
        <color theme="8" tint="0.79985961485641044"/>
      </right>
      <top style="thin">
        <color theme="8" tint="0.79998168889431442"/>
      </top>
      <bottom/>
      <diagonal/>
    </border>
    <border>
      <left style="thin">
        <color theme="8" tint="0.79989013336588644"/>
      </left>
      <right style="thin">
        <color theme="8" tint="0.79985961485641044"/>
      </right>
      <top style="thin">
        <color theme="8" tint="0.79989013336588644"/>
      </top>
      <bottom/>
      <diagonal/>
    </border>
    <border>
      <left style="thin">
        <color theme="8" tint="0.79985961485641044"/>
      </left>
      <right style="thin">
        <color theme="8" tint="0.79982909634693444"/>
      </right>
      <top/>
      <bottom/>
      <diagonal/>
    </border>
    <border>
      <left style="thin">
        <color theme="8" tint="0.79985961485641044"/>
      </left>
      <right style="thin">
        <color theme="8" tint="0.79982909634693444"/>
      </right>
      <top style="thin">
        <color theme="8" tint="0.79998168889431442"/>
      </top>
      <bottom/>
      <diagonal/>
    </border>
    <border>
      <left style="thin">
        <color theme="8" tint="0.79985961485641044"/>
      </left>
      <right style="thin">
        <color theme="8" tint="0.79982909634693444"/>
      </right>
      <top style="thin">
        <color theme="8" tint="0.79995117038483843"/>
      </top>
      <bottom/>
      <diagonal/>
    </border>
    <border>
      <left style="thin">
        <color theme="8" tint="0.79985961485641044"/>
      </left>
      <right style="thin">
        <color theme="8" tint="0.79982909634693444"/>
      </right>
      <top style="thin">
        <color theme="8" tint="0.79989013336588644"/>
      </top>
      <bottom/>
      <diagonal/>
    </border>
    <border>
      <left style="thin">
        <color theme="8" tint="0.79998168889431442"/>
      </left>
      <right style="thin">
        <color theme="8" tint="0.79998168889431442"/>
      </right>
      <top/>
      <bottom/>
      <diagonal/>
    </border>
    <border>
      <left style="thin">
        <color theme="8" tint="0.79998168889431442"/>
      </left>
      <right style="thin">
        <color theme="8" tint="0.79998168889431442"/>
      </right>
      <top style="thin">
        <color theme="8" tint="0.79998168889431442"/>
      </top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theme="8" tint="0.79998168889431442"/>
      </left>
      <right/>
      <top/>
      <bottom style="thin">
        <color theme="8" tint="0.79992065187536243"/>
      </bottom>
      <diagonal/>
    </border>
    <border>
      <left style="thick">
        <color theme="1"/>
      </left>
      <right/>
      <top style="thick">
        <color theme="1"/>
      </top>
      <bottom style="thick">
        <color theme="1"/>
      </bottom>
      <diagonal/>
    </border>
    <border>
      <left/>
      <right/>
      <top style="thick">
        <color theme="1"/>
      </top>
      <bottom style="thick">
        <color theme="1"/>
      </bottom>
      <diagonal/>
    </border>
    <border>
      <left/>
      <right style="thick">
        <color theme="1"/>
      </right>
      <top style="thick">
        <color theme="1"/>
      </top>
      <bottom style="thick">
        <color theme="1"/>
      </bottom>
      <diagonal/>
    </border>
  </borders>
  <cellStyleXfs count="51">
    <xf numFmtId="0" fontId="0" fillId="0" borderId="0" applyFill="0" applyBorder="0" applyProtection="0"/>
    <xf numFmtId="0" fontId="13" fillId="3" borderId="0" applyNumberFormat="0" applyBorder="0" applyAlignment="0" applyProtection="0"/>
    <xf numFmtId="0" fontId="7" fillId="0" borderId="0" applyNumberFormat="0" applyFill="0" applyProtection="0">
      <alignment horizontal="left" indent="3"/>
    </xf>
    <xf numFmtId="0" fontId="4" fillId="4" borderId="1" applyNumberFormat="0" applyAlignment="0" applyProtection="0"/>
    <xf numFmtId="0" fontId="5" fillId="5" borderId="2" applyNumberFormat="0" applyProtection="0">
      <alignment vertical="center"/>
    </xf>
    <xf numFmtId="166" fontId="9" fillId="0" borderId="8" applyFill="0" applyProtection="0">
      <alignment horizontal="left" vertical="center" wrapText="1" indent="1"/>
    </xf>
    <xf numFmtId="166" fontId="12" fillId="0" borderId="6" applyFill="0" applyProtection="0">
      <alignment horizontal="left" vertical="top" wrapText="1" indent="1"/>
    </xf>
    <xf numFmtId="166" fontId="2" fillId="0" borderId="0" applyNumberFormat="0" applyFill="0" applyProtection="0">
      <alignment horizontal="left" vertical="top" wrapText="1" indent="1"/>
    </xf>
    <xf numFmtId="166" fontId="11" fillId="0" borderId="7" applyNumberFormat="0" applyFill="0" applyProtection="0">
      <alignment horizontal="left" vertical="center" wrapText="1" indent="1"/>
    </xf>
    <xf numFmtId="0" fontId="6" fillId="6" borderId="0" applyNumberFormat="0" applyBorder="0" applyProtection="0">
      <alignment horizontal="center"/>
    </xf>
    <xf numFmtId="0" fontId="10" fillId="7" borderId="3" applyNumberFormat="0" applyProtection="0">
      <alignment horizontal="left" vertical="center" indent="1"/>
    </xf>
    <xf numFmtId="0" fontId="10" fillId="6" borderId="3" applyNumberFormat="0" applyProtection="0">
      <alignment horizontal="left" indent="1"/>
    </xf>
    <xf numFmtId="0" fontId="8" fillId="0" borderId="0" applyNumberFormat="0" applyFill="0" applyBorder="0" applyAlignment="0" applyProtection="0"/>
    <xf numFmtId="0" fontId="11" fillId="8" borderId="9" applyNumberFormat="0" applyFont="0" applyAlignment="0" applyProtection="0"/>
    <xf numFmtId="0" fontId="15" fillId="0" borderId="0" applyNumberFormat="0" applyFill="0" applyBorder="0" applyAlignment="0" applyProtection="0"/>
    <xf numFmtId="0" fontId="14" fillId="0" borderId="10" applyNumberFormat="0" applyFill="0" applyAlignment="0" applyProtection="0"/>
    <xf numFmtId="165" fontId="11" fillId="0" borderId="0" applyFont="0" applyFill="0" applyBorder="0" applyAlignment="0" applyProtection="0"/>
    <xf numFmtId="164" fontId="11" fillId="0" borderId="0" applyFont="0" applyFill="0" applyBorder="0" applyAlignment="0" applyProtection="0"/>
    <xf numFmtId="44" fontId="11" fillId="0" borderId="0" applyFont="0" applyFill="0" applyBorder="0" applyAlignment="0" applyProtection="0"/>
    <xf numFmtId="42" fontId="11" fillId="0" borderId="0" applyFont="0" applyFill="0" applyBorder="0" applyAlignment="0" applyProtection="0"/>
    <xf numFmtId="9" fontId="11" fillId="0" borderId="0" applyFont="0" applyFill="0" applyBorder="0" applyAlignment="0" applyProtection="0"/>
    <xf numFmtId="0" fontId="16" fillId="9" borderId="0" applyNumberFormat="0" applyBorder="0" applyAlignment="0" applyProtection="0"/>
    <xf numFmtId="0" fontId="17" fillId="10" borderId="0" applyNumberFormat="0" applyBorder="0" applyAlignment="0" applyProtection="0"/>
    <xf numFmtId="0" fontId="18" fillId="11" borderId="0" applyNumberFormat="0" applyBorder="0" applyAlignment="0" applyProtection="0"/>
    <xf numFmtId="0" fontId="19" fillId="12" borderId="40" applyNumberFormat="0" applyAlignment="0" applyProtection="0"/>
    <xf numFmtId="0" fontId="20" fillId="13" borderId="41" applyNumberFormat="0" applyAlignment="0" applyProtection="0"/>
    <xf numFmtId="0" fontId="21" fillId="13" borderId="40" applyNumberFormat="0" applyAlignment="0" applyProtection="0"/>
    <xf numFmtId="0" fontId="22" fillId="0" borderId="42" applyNumberFormat="0" applyFill="0" applyAlignment="0" applyProtection="0"/>
    <xf numFmtId="0" fontId="23" fillId="14" borderId="43" applyNumberFormat="0" applyAlignment="0" applyProtection="0"/>
    <xf numFmtId="0" fontId="24" fillId="0" borderId="0" applyNumberFormat="0" applyFill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25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25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25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25" fillId="32" borderId="0" applyNumberFormat="0" applyBorder="0" applyAlignment="0" applyProtection="0"/>
    <xf numFmtId="0" fontId="1" fillId="33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</cellStyleXfs>
  <cellXfs count="79">
    <xf numFmtId="0" fontId="0" fillId="0" borderId="0" xfId="0"/>
    <xf numFmtId="0" fontId="26" fillId="0" borderId="20" xfId="6" applyNumberFormat="1" applyFont="1" applyFill="1" applyBorder="1">
      <alignment horizontal="left" vertical="top" wrapText="1" indent="1"/>
    </xf>
    <xf numFmtId="0" fontId="26" fillId="0" borderId="44" xfId="6" applyNumberFormat="1" applyFont="1" applyFill="1" applyBorder="1">
      <alignment horizontal="left" vertical="top" wrapText="1" indent="1"/>
    </xf>
    <xf numFmtId="0" fontId="26" fillId="0" borderId="15" xfId="6" applyNumberFormat="1" applyFont="1" applyFill="1" applyBorder="1">
      <alignment horizontal="left" vertical="top" wrapText="1" indent="1"/>
    </xf>
    <xf numFmtId="0" fontId="27" fillId="0" borderId="20" xfId="6" applyNumberFormat="1" applyFont="1" applyFill="1" applyBorder="1">
      <alignment horizontal="left" vertical="top" wrapText="1" indent="1"/>
    </xf>
    <xf numFmtId="0" fontId="28" fillId="36" borderId="20" xfId="6" applyNumberFormat="1" applyFont="1" applyFill="1" applyBorder="1">
      <alignment horizontal="left" vertical="top" wrapText="1" indent="1"/>
    </xf>
    <xf numFmtId="0" fontId="29" fillId="2" borderId="0" xfId="0" applyFont="1" applyFill="1"/>
    <xf numFmtId="0" fontId="29" fillId="0" borderId="0" xfId="0" applyFont="1"/>
    <xf numFmtId="0" fontId="30" fillId="37" borderId="46" xfId="2" applyFont="1" applyFill="1" applyBorder="1" applyAlignment="1"/>
    <xf numFmtId="0" fontId="31" fillId="37" borderId="46" xfId="0" applyFont="1" applyFill="1" applyBorder="1"/>
    <xf numFmtId="0" fontId="29" fillId="37" borderId="46" xfId="0" applyFont="1" applyFill="1" applyBorder="1"/>
    <xf numFmtId="0" fontId="29" fillId="37" borderId="47" xfId="0" applyFont="1" applyFill="1" applyBorder="1"/>
    <xf numFmtId="0" fontId="32" fillId="0" borderId="0" xfId="0" applyFont="1"/>
    <xf numFmtId="0" fontId="29" fillId="0" borderId="0" xfId="0" applyFont="1" applyAlignment="1">
      <alignment horizontal="left" indent="1"/>
    </xf>
    <xf numFmtId="166" fontId="33" fillId="0" borderId="17" xfId="5" applyFont="1" applyFill="1" applyBorder="1" applyAlignment="1">
      <alignment horizontal="left" wrapText="1" indent="1"/>
    </xf>
    <xf numFmtId="166" fontId="33" fillId="0" borderId="21" xfId="5" applyFont="1" applyFill="1" applyBorder="1" applyAlignment="1">
      <alignment horizontal="left" wrapText="1" indent="1"/>
    </xf>
    <xf numFmtId="166" fontId="33" fillId="0" borderId="28" xfId="5" applyFont="1" applyFill="1" applyBorder="1" applyAlignment="1">
      <alignment horizontal="left" wrapText="1" indent="1"/>
    </xf>
    <xf numFmtId="166" fontId="33" fillId="0" borderId="31" xfId="5" applyFont="1" applyFill="1" applyBorder="1" applyAlignment="1">
      <alignment horizontal="left" wrapText="1" indent="1"/>
    </xf>
    <xf numFmtId="166" fontId="33" fillId="0" borderId="34" xfId="5" applyFont="1" applyFill="1" applyBorder="1" applyAlignment="1">
      <alignment horizontal="left" wrapText="1" indent="1"/>
    </xf>
    <xf numFmtId="166" fontId="33" fillId="0" borderId="0" xfId="5" applyFont="1" applyFill="1" applyBorder="1" applyAlignment="1">
      <alignment horizontal="left" wrapText="1" indent="1"/>
    </xf>
    <xf numFmtId="0" fontId="26" fillId="0" borderId="0" xfId="0" applyFont="1"/>
    <xf numFmtId="166" fontId="33" fillId="0" borderId="18" xfId="5" applyFont="1" applyFill="1" applyBorder="1" applyAlignment="1">
      <alignment horizontal="left" wrapText="1" indent="1"/>
    </xf>
    <xf numFmtId="166" fontId="33" fillId="0" borderId="22" xfId="5" applyFont="1" applyFill="1" applyBorder="1" applyAlignment="1">
      <alignment horizontal="left" wrapText="1" indent="1"/>
    </xf>
    <xf numFmtId="166" fontId="33" fillId="0" borderId="25" xfId="5" applyFont="1" applyFill="1" applyBorder="1" applyAlignment="1">
      <alignment horizontal="left" wrapText="1" indent="1"/>
    </xf>
    <xf numFmtId="166" fontId="33" fillId="0" borderId="29" xfId="5" applyFont="1" applyFill="1" applyBorder="1" applyAlignment="1">
      <alignment horizontal="left" wrapText="1" indent="1"/>
    </xf>
    <xf numFmtId="166" fontId="33" fillId="0" borderId="32" xfId="5" applyFont="1" applyFill="1" applyBorder="1" applyAlignment="1">
      <alignment horizontal="left" wrapText="1" indent="1"/>
    </xf>
    <xf numFmtId="166" fontId="33" fillId="0" borderId="35" xfId="5" applyFont="1" applyFill="1" applyBorder="1" applyAlignment="1">
      <alignment horizontal="left" wrapText="1" indent="1"/>
    </xf>
    <xf numFmtId="166" fontId="33" fillId="0" borderId="13" xfId="5" applyFont="1" applyFill="1" applyBorder="1" applyAlignment="1">
      <alignment horizontal="left" wrapText="1" indent="1"/>
    </xf>
    <xf numFmtId="166" fontId="33" fillId="0" borderId="36" xfId="5" applyFont="1" applyFill="1" applyBorder="1" applyAlignment="1">
      <alignment horizontal="left" wrapText="1" indent="1"/>
    </xf>
    <xf numFmtId="166" fontId="33" fillId="0" borderId="14" xfId="5" applyFont="1" applyFill="1" applyBorder="1" applyAlignment="1">
      <alignment horizontal="left" wrapText="1" indent="1"/>
    </xf>
    <xf numFmtId="166" fontId="33" fillId="0" borderId="23" xfId="5" applyFont="1" applyFill="1" applyBorder="1" applyAlignment="1">
      <alignment horizontal="left" wrapText="1" indent="1"/>
    </xf>
    <xf numFmtId="166" fontId="33" fillId="0" borderId="26" xfId="5" applyFont="1" applyFill="1" applyBorder="1" applyAlignment="1">
      <alignment horizontal="left" wrapText="1" indent="1"/>
    </xf>
    <xf numFmtId="166" fontId="33" fillId="0" borderId="30" xfId="5" applyFont="1" applyFill="1" applyBorder="1" applyAlignment="1">
      <alignment horizontal="left" wrapText="1" indent="1"/>
    </xf>
    <xf numFmtId="166" fontId="33" fillId="0" borderId="24" xfId="5" applyFont="1" applyFill="1" applyBorder="1" applyAlignment="1">
      <alignment horizontal="left" wrapText="1" indent="1"/>
    </xf>
    <xf numFmtId="166" fontId="33" fillId="0" borderId="27" xfId="5" applyFont="1" applyFill="1" applyBorder="1" applyAlignment="1">
      <alignment horizontal="left" wrapText="1" indent="1"/>
    </xf>
    <xf numFmtId="166" fontId="33" fillId="0" borderId="33" xfId="5" applyFont="1" applyFill="1" applyBorder="1" applyAlignment="1">
      <alignment horizontal="left" wrapText="1" indent="1"/>
    </xf>
    <xf numFmtId="166" fontId="33" fillId="0" borderId="37" xfId="5" applyFont="1" applyFill="1" applyBorder="1" applyAlignment="1">
      <alignment horizontal="left" wrapText="1" indent="1"/>
    </xf>
    <xf numFmtId="166" fontId="33" fillId="0" borderId="16" xfId="5" applyFont="1" applyFill="1" applyBorder="1" applyAlignment="1">
      <alignment horizontal="left" wrapText="1" indent="1"/>
    </xf>
    <xf numFmtId="0" fontId="33" fillId="0" borderId="0" xfId="0" applyFont="1" applyAlignment="1">
      <alignment horizontal="left" indent="1"/>
    </xf>
    <xf numFmtId="0" fontId="29" fillId="0" borderId="0" xfId="6" applyNumberFormat="1" applyFont="1" applyFill="1" applyBorder="1">
      <alignment horizontal="left" vertical="top" wrapText="1" indent="1"/>
    </xf>
    <xf numFmtId="0" fontId="29" fillId="0" borderId="0" xfId="7" applyNumberFormat="1" applyFont="1">
      <alignment horizontal="left" vertical="top" wrapText="1" indent="1"/>
    </xf>
    <xf numFmtId="0" fontId="29" fillId="0" borderId="0" xfId="0" applyFont="1" applyBorder="1"/>
    <xf numFmtId="166" fontId="33" fillId="0" borderId="38" xfId="5" applyFont="1" applyFill="1" applyBorder="1" applyAlignment="1">
      <alignment horizontal="left" wrapText="1" indent="1"/>
    </xf>
    <xf numFmtId="166" fontId="33" fillId="0" borderId="39" xfId="5" applyFont="1" applyFill="1" applyBorder="1" applyAlignment="1">
      <alignment horizontal="left" wrapText="1" indent="1"/>
    </xf>
    <xf numFmtId="166" fontId="33" fillId="0" borderId="12" xfId="5" applyFont="1" applyFill="1" applyBorder="1" applyAlignment="1">
      <alignment horizontal="left" wrapText="1" indent="1"/>
    </xf>
    <xf numFmtId="166" fontId="33" fillId="0" borderId="8" xfId="5" applyFont="1" applyFill="1" applyAlignment="1">
      <alignment horizontal="left" wrapText="1" indent="1"/>
    </xf>
    <xf numFmtId="166" fontId="33" fillId="0" borderId="4" xfId="5" applyFont="1" applyFill="1" applyBorder="1" applyAlignment="1">
      <alignment horizontal="left" wrapText="1" indent="1"/>
    </xf>
    <xf numFmtId="0" fontId="35" fillId="37" borderId="45" xfId="9" applyFont="1" applyFill="1" applyBorder="1">
      <alignment horizontal="center"/>
    </xf>
    <xf numFmtId="0" fontId="37" fillId="38" borderId="11" xfId="11" applyFont="1" applyFill="1" applyBorder="1" applyAlignment="1">
      <alignment horizontal="center" vertical="center"/>
    </xf>
    <xf numFmtId="166" fontId="38" fillId="36" borderId="19" xfId="5" applyFont="1" applyFill="1" applyBorder="1" applyAlignment="1">
      <alignment horizontal="left" wrapText="1" indent="1"/>
    </xf>
    <xf numFmtId="166" fontId="38" fillId="36" borderId="13" xfId="5" applyFont="1" applyFill="1" applyBorder="1" applyAlignment="1">
      <alignment horizontal="left" wrapText="1" indent="1"/>
    </xf>
    <xf numFmtId="166" fontId="38" fillId="36" borderId="39" xfId="5" applyFont="1" applyFill="1" applyBorder="1" applyAlignment="1">
      <alignment horizontal="left" wrapText="1" indent="1"/>
    </xf>
    <xf numFmtId="166" fontId="38" fillId="36" borderId="38" xfId="5" applyFont="1" applyFill="1" applyBorder="1" applyAlignment="1">
      <alignment horizontal="left" wrapText="1" indent="1"/>
    </xf>
    <xf numFmtId="166" fontId="38" fillId="36" borderId="0" xfId="5" applyFont="1" applyFill="1" applyBorder="1" applyAlignment="1">
      <alignment horizontal="left" wrapText="1" indent="1"/>
    </xf>
    <xf numFmtId="0" fontId="36" fillId="39" borderId="11" xfId="11" applyFont="1" applyFill="1" applyBorder="1" applyAlignment="1">
      <alignment horizontal="center" vertical="center"/>
    </xf>
    <xf numFmtId="0" fontId="27" fillId="0" borderId="0" xfId="0" applyFont="1"/>
    <xf numFmtId="166" fontId="38" fillId="36" borderId="8" xfId="5" applyFont="1" applyFill="1" applyAlignment="1">
      <alignment horizontal="left" wrapText="1" indent="1"/>
    </xf>
    <xf numFmtId="0" fontId="39" fillId="36" borderId="20" xfId="6" applyNumberFormat="1" applyFont="1" applyFill="1" applyBorder="1">
      <alignment horizontal="left" vertical="top" wrapText="1" indent="1"/>
    </xf>
    <xf numFmtId="166" fontId="33" fillId="36" borderId="36" xfId="5" applyFont="1" applyFill="1" applyBorder="1" applyAlignment="1">
      <alignment horizontal="left" wrapText="1" indent="1"/>
    </xf>
    <xf numFmtId="166" fontId="33" fillId="36" borderId="39" xfId="5" applyFont="1" applyFill="1" applyBorder="1" applyAlignment="1">
      <alignment horizontal="left" wrapText="1" indent="1"/>
    </xf>
    <xf numFmtId="0" fontId="3" fillId="36" borderId="20" xfId="6" applyNumberFormat="1" applyFont="1" applyFill="1" applyBorder="1">
      <alignment horizontal="left" vertical="top" wrapText="1" indent="1"/>
    </xf>
    <xf numFmtId="0" fontId="40" fillId="36" borderId="20" xfId="6" applyNumberFormat="1" applyFont="1" applyFill="1" applyBorder="1">
      <alignment horizontal="left" vertical="top" wrapText="1" indent="1"/>
    </xf>
    <xf numFmtId="0" fontId="41" fillId="36" borderId="20" xfId="6" applyNumberFormat="1" applyFont="1" applyFill="1" applyBorder="1">
      <alignment horizontal="left" vertical="top" wrapText="1" indent="1"/>
    </xf>
    <xf numFmtId="0" fontId="42" fillId="36" borderId="20" xfId="6" applyNumberFormat="1" applyFont="1" applyFill="1" applyBorder="1">
      <alignment horizontal="left" vertical="top" wrapText="1" indent="1"/>
    </xf>
    <xf numFmtId="166" fontId="44" fillId="36" borderId="39" xfId="5" applyFont="1" applyFill="1" applyBorder="1" applyAlignment="1">
      <alignment horizontal="left" wrapText="1" indent="1"/>
    </xf>
    <xf numFmtId="166" fontId="44" fillId="36" borderId="13" xfId="5" applyFont="1" applyFill="1" applyBorder="1" applyAlignment="1">
      <alignment horizontal="left" wrapText="1" indent="1"/>
    </xf>
    <xf numFmtId="166" fontId="44" fillId="36" borderId="5" xfId="5" applyFont="1" applyFill="1" applyBorder="1" applyAlignment="1">
      <alignment horizontal="left" wrapText="1" indent="1"/>
    </xf>
    <xf numFmtId="166" fontId="38" fillId="36" borderId="12" xfId="5" applyFont="1" applyFill="1" applyBorder="1" applyAlignment="1">
      <alignment horizontal="left" wrapText="1" indent="1"/>
    </xf>
    <xf numFmtId="166" fontId="38" fillId="36" borderId="4" xfId="5" applyFont="1" applyFill="1" applyBorder="1" applyAlignment="1">
      <alignment horizontal="left" wrapText="1" indent="1"/>
    </xf>
    <xf numFmtId="166" fontId="33" fillId="36" borderId="8" xfId="5" applyFont="1" applyFill="1" applyAlignment="1">
      <alignment horizontal="left" wrapText="1" indent="1"/>
    </xf>
    <xf numFmtId="166" fontId="38" fillId="0" borderId="0" xfId="5" applyFont="1" applyFill="1" applyBorder="1" applyAlignment="1">
      <alignment horizontal="left" wrapText="1" indent="1"/>
    </xf>
    <xf numFmtId="166" fontId="38" fillId="0" borderId="39" xfId="5" applyFont="1" applyFill="1" applyBorder="1" applyAlignment="1">
      <alignment horizontal="left" wrapText="1" indent="1"/>
    </xf>
    <xf numFmtId="166" fontId="38" fillId="0" borderId="13" xfId="5" applyFont="1" applyFill="1" applyBorder="1" applyAlignment="1">
      <alignment horizontal="left" wrapText="1" indent="1"/>
    </xf>
    <xf numFmtId="0" fontId="35" fillId="37" borderId="46" xfId="2" applyFont="1" applyFill="1" applyBorder="1" applyAlignment="1">
      <alignment horizontal="left"/>
    </xf>
    <xf numFmtId="0" fontId="33" fillId="0" borderId="0" xfId="8" applyNumberFormat="1" applyFont="1" applyBorder="1" applyAlignment="1">
      <alignment horizontal="left" wrapText="1" indent="1"/>
    </xf>
    <xf numFmtId="0" fontId="33" fillId="0" borderId="5" xfId="8" applyNumberFormat="1" applyFont="1" applyBorder="1" applyAlignment="1">
      <alignment horizontal="left" wrapText="1" indent="1"/>
    </xf>
    <xf numFmtId="0" fontId="34" fillId="0" borderId="7" xfId="8" applyNumberFormat="1" applyFont="1" applyAlignment="1">
      <alignment horizontal="left" wrapText="1" indent="1"/>
    </xf>
    <xf numFmtId="0" fontId="34" fillId="0" borderId="0" xfId="8" applyNumberFormat="1" applyFont="1" applyBorder="1" applyAlignment="1">
      <alignment horizontal="left" wrapText="1" indent="1"/>
    </xf>
    <xf numFmtId="0" fontId="34" fillId="0" borderId="5" xfId="8" applyNumberFormat="1" applyFont="1" applyBorder="1" applyAlignment="1">
      <alignment horizontal="left" wrapText="1" indent="1"/>
    </xf>
  </cellXfs>
  <cellStyles count="51">
    <cellStyle name="20% - Ênfase1" xfId="30" builtinId="30" customBuiltin="1"/>
    <cellStyle name="20% - Ênfase2" xfId="33" builtinId="34" customBuiltin="1"/>
    <cellStyle name="20% - Ênfase3" xfId="37" builtinId="38" customBuiltin="1"/>
    <cellStyle name="20% - Ênfase4" xfId="41" builtinId="42" customBuiltin="1"/>
    <cellStyle name="20% - Ênfase5" xfId="44" builtinId="46" customBuiltin="1"/>
    <cellStyle name="20% - Ênfase6" xfId="48" builtinId="50" customBuiltin="1"/>
    <cellStyle name="40% - Ênfase1" xfId="1" builtinId="31" customBuiltin="1"/>
    <cellStyle name="40% - Ênfase2" xfId="34" builtinId="35" customBuiltin="1"/>
    <cellStyle name="40% - Ênfase3" xfId="38" builtinId="39" customBuiltin="1"/>
    <cellStyle name="40% - Ênfase4" xfId="42" builtinId="43" customBuiltin="1"/>
    <cellStyle name="40% - Ênfase5" xfId="45" builtinId="47" customBuiltin="1"/>
    <cellStyle name="40% - Ênfase6" xfId="49" builtinId="51" customBuiltin="1"/>
    <cellStyle name="60% - Ênfase1" xfId="31" builtinId="32" customBuiltin="1"/>
    <cellStyle name="60% - Ênfase2" xfId="35" builtinId="36" customBuiltin="1"/>
    <cellStyle name="60% - Ênfase3" xfId="39" builtinId="40" customBuiltin="1"/>
    <cellStyle name="60% - Ênfase4" xfId="43" builtinId="44" customBuiltin="1"/>
    <cellStyle name="60% - Ênfase5" xfId="46" builtinId="48" customBuiltin="1"/>
    <cellStyle name="60% - Ênfase6" xfId="50" builtinId="52" customBuiltin="1"/>
    <cellStyle name="Anotações" xfId="7" xr:uid="{00000000-0005-0000-0000-00000C000000}"/>
    <cellStyle name="Bom" xfId="21" builtinId="26" customBuiltin="1"/>
    <cellStyle name="Cabeçalho das Anotações" xfId="8" xr:uid="{00000000-0005-0000-0000-00000D000000}"/>
    <cellStyle name="Cálculo" xfId="26" builtinId="22" customBuiltin="1"/>
    <cellStyle name="Célula de Verificação" xfId="28" builtinId="23" customBuiltin="1"/>
    <cellStyle name="Célula Vinculada" xfId="27" builtinId="24" customBuiltin="1"/>
    <cellStyle name="Detalhes do dia" xfId="6" xr:uid="{00000000-0005-0000-0000-000004000000}"/>
    <cellStyle name="Dia" xfId="5" xr:uid="{00000000-0005-0000-0000-000003000000}"/>
    <cellStyle name="Ênfase1" xfId="3" builtinId="29" customBuiltin="1"/>
    <cellStyle name="Ênfase2" xfId="32" builtinId="33" customBuiltin="1"/>
    <cellStyle name="Ênfase3" xfId="36" builtinId="37" customBuiltin="1"/>
    <cellStyle name="Ênfase4" xfId="40" builtinId="41" customBuiltin="1"/>
    <cellStyle name="Ênfase5" xfId="4" builtinId="45" customBuiltin="1"/>
    <cellStyle name="Ênfase6" xfId="47" builtinId="49" customBuiltin="1"/>
    <cellStyle name="Entrada" xfId="24" builtinId="20" customBuiltin="1"/>
    <cellStyle name="Moeda" xfId="18" builtinId="4" customBuiltin="1"/>
    <cellStyle name="Moeda [0]" xfId="19" builtinId="7" customBuiltin="1"/>
    <cellStyle name="Neutro" xfId="23" builtinId="28" customBuiltin="1"/>
    <cellStyle name="Normal" xfId="0" builtinId="0" customBuiltin="1"/>
    <cellStyle name="Nota" xfId="13" builtinId="10" customBuiltin="1"/>
    <cellStyle name="Porcentagem" xfId="20" builtinId="5" customBuiltin="1"/>
    <cellStyle name="Ruim" xfId="22" builtinId="27" customBuiltin="1"/>
    <cellStyle name="Saída" xfId="25" builtinId="21" customBuiltin="1"/>
    <cellStyle name="Separador de milhares [0]" xfId="17" builtinId="6" customBuiltin="1"/>
    <cellStyle name="Texto de Aviso" xfId="29" builtinId="11" customBuiltin="1"/>
    <cellStyle name="Texto Explicativo" xfId="14" builtinId="53" customBuiltin="1"/>
    <cellStyle name="Título" xfId="9" builtinId="15" customBuiltin="1"/>
    <cellStyle name="Título 1" xfId="2" builtinId="16" customBuiltin="1"/>
    <cellStyle name="Título 2" xfId="10" builtinId="17" customBuiltin="1"/>
    <cellStyle name="Título 3" xfId="11" builtinId="18" customBuiltin="1"/>
    <cellStyle name="Título 4" xfId="12" builtinId="19" customBuiltin="1"/>
    <cellStyle name="Total" xfId="15" builtinId="25" customBuiltin="1"/>
    <cellStyle name="Vírgula" xfId="16" builtinId="3" customBuiltin="1"/>
  </cellStyles>
  <dxfs count="41"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theme="2" tint="-0.499984740745262"/>
      </font>
    </dxf>
    <dxf>
      <font>
        <color theme="2" tint="-0.499984740745262"/>
      </font>
    </dxf>
    <dxf>
      <font>
        <color theme="2" tint="-0.499984740745262"/>
      </font>
    </dxf>
    <dxf>
      <font>
        <color theme="2" tint="-0.499984740745262"/>
      </font>
    </dxf>
    <dxf>
      <font>
        <color theme="2" tint="-0.499984740745262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rgb="FF747474"/>
      </font>
    </dxf>
    <dxf>
      <font>
        <color theme="2" tint="-0.499984740745262"/>
      </font>
    </dxf>
  </dxf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F1F2F5"/>
      <rgbColor rgb="00008080"/>
      <rgbColor rgb="00E4EAF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314265"/>
      <rgbColor rgb="00CCFFCC"/>
      <rgbColor rgb="00FFEECD"/>
      <rgbColor rgb="00D0D8E2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71778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4B4B4B"/>
    </indexedColors>
    <mruColors>
      <color rgb="FF0062C4"/>
      <color rgb="FF0040C0"/>
      <color rgb="FF004386"/>
      <color rgb="FF0066CC"/>
      <color rgb="FF005EBC"/>
      <color rgb="FF1B28A5"/>
      <color rgb="FFB4C6E7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8" Type="http://schemas.microsoft.com/office/2007/relationships/hdphoto" Target="../media/hdphoto2.wdp"/><Relationship Id="rId13" Type="http://schemas.openxmlformats.org/officeDocument/2006/relationships/image" Target="../media/image10.png"/><Relationship Id="rId18" Type="http://schemas.openxmlformats.org/officeDocument/2006/relationships/image" Target="../media/image14.png"/><Relationship Id="rId3" Type="http://schemas.openxmlformats.org/officeDocument/2006/relationships/image" Target="../media/image3.png"/><Relationship Id="rId7" Type="http://schemas.openxmlformats.org/officeDocument/2006/relationships/image" Target="../media/image6.png"/><Relationship Id="rId12" Type="http://schemas.microsoft.com/office/2007/relationships/hdphoto" Target="../media/hdphoto3.wdp"/><Relationship Id="rId17" Type="http://schemas.microsoft.com/office/2007/relationships/hdphoto" Target="../media/hdphoto4.wdp"/><Relationship Id="rId2" Type="http://schemas.openxmlformats.org/officeDocument/2006/relationships/image" Target="../media/image2.png"/><Relationship Id="rId16" Type="http://schemas.openxmlformats.org/officeDocument/2006/relationships/image" Target="../media/image13.png"/><Relationship Id="rId1" Type="http://schemas.openxmlformats.org/officeDocument/2006/relationships/image" Target="../media/image1.png"/><Relationship Id="rId6" Type="http://schemas.microsoft.com/office/2007/relationships/hdphoto" Target="../media/hdphoto1.wdp"/><Relationship Id="rId11" Type="http://schemas.openxmlformats.org/officeDocument/2006/relationships/image" Target="../media/image9.png"/><Relationship Id="rId5" Type="http://schemas.openxmlformats.org/officeDocument/2006/relationships/image" Target="../media/image5.png"/><Relationship Id="rId15" Type="http://schemas.openxmlformats.org/officeDocument/2006/relationships/image" Target="../media/image12.png"/><Relationship Id="rId10" Type="http://schemas.openxmlformats.org/officeDocument/2006/relationships/image" Target="../media/image8.png"/><Relationship Id="rId19" Type="http://schemas.openxmlformats.org/officeDocument/2006/relationships/image" Target="../media/image15.png"/><Relationship Id="rId4" Type="http://schemas.openxmlformats.org/officeDocument/2006/relationships/image" Target="../media/image4.png"/><Relationship Id="rId9" Type="http://schemas.openxmlformats.org/officeDocument/2006/relationships/image" Target="../media/image7.png"/><Relationship Id="rId14" Type="http://schemas.openxmlformats.org/officeDocument/2006/relationships/image" Target="../media/image1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.png"/><Relationship Id="rId3" Type="http://schemas.openxmlformats.org/officeDocument/2006/relationships/image" Target="../media/image18.png"/><Relationship Id="rId7" Type="http://schemas.openxmlformats.org/officeDocument/2006/relationships/image" Target="../media/image22.png"/><Relationship Id="rId12" Type="http://schemas.openxmlformats.org/officeDocument/2006/relationships/image" Target="../media/image27.png"/><Relationship Id="rId2" Type="http://schemas.openxmlformats.org/officeDocument/2006/relationships/image" Target="../media/image17.png"/><Relationship Id="rId1" Type="http://schemas.openxmlformats.org/officeDocument/2006/relationships/image" Target="../media/image16.png"/><Relationship Id="rId6" Type="http://schemas.openxmlformats.org/officeDocument/2006/relationships/image" Target="../media/image21.png"/><Relationship Id="rId11" Type="http://schemas.openxmlformats.org/officeDocument/2006/relationships/image" Target="../media/image26.png"/><Relationship Id="rId5" Type="http://schemas.openxmlformats.org/officeDocument/2006/relationships/image" Target="../media/image20.png"/><Relationship Id="rId10" Type="http://schemas.openxmlformats.org/officeDocument/2006/relationships/image" Target="../media/image25.png"/><Relationship Id="rId4" Type="http://schemas.openxmlformats.org/officeDocument/2006/relationships/image" Target="../media/image19.png"/><Relationship Id="rId9" Type="http://schemas.openxmlformats.org/officeDocument/2006/relationships/image" Target="../media/image2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1311729</xdr:colOff>
      <xdr:row>0</xdr:row>
      <xdr:rowOff>108857</xdr:rowOff>
    </xdr:from>
    <xdr:to>
      <xdr:col>8</xdr:col>
      <xdr:colOff>3741</xdr:colOff>
      <xdr:row>2</xdr:row>
      <xdr:rowOff>17050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78B28F7-A798-40C9-AF11-C5EE26B48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10743" y="108857"/>
          <a:ext cx="5876584" cy="1230807"/>
        </a:xfrm>
        <a:prstGeom prst="rect">
          <a:avLst/>
        </a:prstGeom>
      </xdr:spPr>
    </xdr:pic>
    <xdr:clientData/>
  </xdr:twoCellAnchor>
  <xdr:twoCellAnchor>
    <xdr:from>
      <xdr:col>4</xdr:col>
      <xdr:colOff>1370868</xdr:colOff>
      <xdr:row>1</xdr:row>
      <xdr:rowOff>209549</xdr:rowOff>
    </xdr:from>
    <xdr:to>
      <xdr:col>7</xdr:col>
      <xdr:colOff>161193</xdr:colOff>
      <xdr:row>1</xdr:row>
      <xdr:rowOff>893884</xdr:rowOff>
    </xdr:to>
    <xdr:sp macro="" textlink="">
      <xdr:nvSpPr>
        <xdr:cNvPr id="4" name="CaixaDeTexto 3">
          <a:extLst>
            <a:ext uri="{FF2B5EF4-FFF2-40B4-BE49-F238E27FC236}">
              <a16:creationId xmlns:a16="http://schemas.microsoft.com/office/drawing/2014/main" id="{AD31B97F-0909-4174-A8AF-BF650D080DD1}"/>
            </a:ext>
          </a:extLst>
        </xdr:cNvPr>
        <xdr:cNvSpPr txBox="1"/>
      </xdr:nvSpPr>
      <xdr:spPr>
        <a:xfrm>
          <a:off x="5803656" y="326780"/>
          <a:ext cx="3098556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pt-BR" sz="1200" b="1" u="none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Calendário de Atividades de Serviços 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DG MIGUEL LOCATELLI E CaL TATIANI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AL 2025-2026</a:t>
          </a:r>
        </a:p>
        <a:p>
          <a:endParaRPr lang="pt-BR" sz="1100"/>
        </a:p>
      </xdr:txBody>
    </xdr:sp>
    <xdr:clientData/>
  </xdr:twoCellAnchor>
  <xdr:oneCellAnchor>
    <xdr:from>
      <xdr:col>10</xdr:col>
      <xdr:colOff>549519</xdr:colOff>
      <xdr:row>5</xdr:row>
      <xdr:rowOff>637443</xdr:rowOff>
    </xdr:from>
    <xdr:ext cx="184731" cy="256160"/>
    <xdr:sp macro="" textlink="">
      <xdr:nvSpPr>
        <xdr:cNvPr id="5" name="CaixaDeTexto 4">
          <a:extLst>
            <a:ext uri="{FF2B5EF4-FFF2-40B4-BE49-F238E27FC236}">
              <a16:creationId xmlns:a16="http://schemas.microsoft.com/office/drawing/2014/main" id="{09EBC599-5BD1-426F-806E-2403A6C1CDE7}"/>
            </a:ext>
          </a:extLst>
        </xdr:cNvPr>
        <xdr:cNvSpPr txBox="1"/>
      </xdr:nvSpPr>
      <xdr:spPr>
        <a:xfrm>
          <a:off x="11517923" y="2696308"/>
          <a:ext cx="184731" cy="2561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pt-BR" sz="1100"/>
        </a:p>
      </xdr:txBody>
    </xdr:sp>
    <xdr:clientData/>
  </xdr:oneCellAnchor>
  <xdr:twoCellAnchor editAs="oneCell">
    <xdr:from>
      <xdr:col>3</xdr:col>
      <xdr:colOff>1322300</xdr:colOff>
      <xdr:row>17</xdr:row>
      <xdr:rowOff>0</xdr:rowOff>
    </xdr:from>
    <xdr:to>
      <xdr:col>8</xdr:col>
      <xdr:colOff>14312</xdr:colOff>
      <xdr:row>18</xdr:row>
      <xdr:rowOff>20252</xdr:rowOff>
    </xdr:to>
    <xdr:pic>
      <xdr:nvPicPr>
        <xdr:cNvPr id="32" name="Imagem 31">
          <a:extLst>
            <a:ext uri="{FF2B5EF4-FFF2-40B4-BE49-F238E27FC236}">
              <a16:creationId xmlns:a16="http://schemas.microsoft.com/office/drawing/2014/main" id="{2958CE9A-FDE6-4BE3-930D-8D3EB7713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14271" y="7563971"/>
          <a:ext cx="5863776" cy="1230487"/>
        </a:xfrm>
        <a:prstGeom prst="rect">
          <a:avLst/>
        </a:prstGeom>
      </xdr:spPr>
    </xdr:pic>
    <xdr:clientData/>
  </xdr:twoCellAnchor>
  <xdr:twoCellAnchor editAs="oneCell">
    <xdr:from>
      <xdr:col>3</xdr:col>
      <xdr:colOff>1322298</xdr:colOff>
      <xdr:row>33</xdr:row>
      <xdr:rowOff>0</xdr:rowOff>
    </xdr:from>
    <xdr:to>
      <xdr:col>8</xdr:col>
      <xdr:colOff>14310</xdr:colOff>
      <xdr:row>34</xdr:row>
      <xdr:rowOff>20251</xdr:rowOff>
    </xdr:to>
    <xdr:pic>
      <xdr:nvPicPr>
        <xdr:cNvPr id="34" name="Imagem 33">
          <a:extLst>
            <a:ext uri="{FF2B5EF4-FFF2-40B4-BE49-F238E27FC236}">
              <a16:creationId xmlns:a16="http://schemas.microsoft.com/office/drawing/2014/main" id="{FE28D6ED-46AD-47F4-9F02-C67E1A011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28885" y="15041217"/>
          <a:ext cx="5897882" cy="1229512"/>
        </a:xfrm>
        <a:prstGeom prst="rect">
          <a:avLst/>
        </a:prstGeom>
      </xdr:spPr>
    </xdr:pic>
    <xdr:clientData/>
  </xdr:twoCellAnchor>
  <xdr:twoCellAnchor editAs="oneCell">
    <xdr:from>
      <xdr:col>3</xdr:col>
      <xdr:colOff>1322293</xdr:colOff>
      <xdr:row>49</xdr:row>
      <xdr:rowOff>0</xdr:rowOff>
    </xdr:from>
    <xdr:to>
      <xdr:col>8</xdr:col>
      <xdr:colOff>14305</xdr:colOff>
      <xdr:row>50</xdr:row>
      <xdr:rowOff>20252</xdr:rowOff>
    </xdr:to>
    <xdr:pic>
      <xdr:nvPicPr>
        <xdr:cNvPr id="36" name="Imagem 35">
          <a:extLst>
            <a:ext uri="{FF2B5EF4-FFF2-40B4-BE49-F238E27FC236}">
              <a16:creationId xmlns:a16="http://schemas.microsoft.com/office/drawing/2014/main" id="{12750E90-05E4-45E4-BD6E-1BCA00E0E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28880" y="22503848"/>
          <a:ext cx="5897882" cy="1229513"/>
        </a:xfrm>
        <a:prstGeom prst="rect">
          <a:avLst/>
        </a:prstGeom>
      </xdr:spPr>
    </xdr:pic>
    <xdr:clientData/>
  </xdr:twoCellAnchor>
  <xdr:twoCellAnchor editAs="oneCell">
    <xdr:from>
      <xdr:col>3</xdr:col>
      <xdr:colOff>1322294</xdr:colOff>
      <xdr:row>65</xdr:row>
      <xdr:rowOff>0</xdr:rowOff>
    </xdr:from>
    <xdr:to>
      <xdr:col>8</xdr:col>
      <xdr:colOff>14306</xdr:colOff>
      <xdr:row>66</xdr:row>
      <xdr:rowOff>20252</xdr:rowOff>
    </xdr:to>
    <xdr:pic>
      <xdr:nvPicPr>
        <xdr:cNvPr id="38" name="Imagem 37">
          <a:extLst>
            <a:ext uri="{FF2B5EF4-FFF2-40B4-BE49-F238E27FC236}">
              <a16:creationId xmlns:a16="http://schemas.microsoft.com/office/drawing/2014/main" id="{6E31E66F-A5B7-4FC0-A012-328F73083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14265" y="29919706"/>
          <a:ext cx="5863776" cy="1230487"/>
        </a:xfrm>
        <a:prstGeom prst="rect">
          <a:avLst/>
        </a:prstGeom>
      </xdr:spPr>
    </xdr:pic>
    <xdr:clientData/>
  </xdr:twoCellAnchor>
  <xdr:twoCellAnchor editAs="oneCell">
    <xdr:from>
      <xdr:col>3</xdr:col>
      <xdr:colOff>1322289</xdr:colOff>
      <xdr:row>81</xdr:row>
      <xdr:rowOff>0</xdr:rowOff>
    </xdr:from>
    <xdr:to>
      <xdr:col>8</xdr:col>
      <xdr:colOff>14301</xdr:colOff>
      <xdr:row>82</xdr:row>
      <xdr:rowOff>20252</xdr:rowOff>
    </xdr:to>
    <xdr:pic>
      <xdr:nvPicPr>
        <xdr:cNvPr id="40" name="Imagem 39">
          <a:extLst>
            <a:ext uri="{FF2B5EF4-FFF2-40B4-BE49-F238E27FC236}">
              <a16:creationId xmlns:a16="http://schemas.microsoft.com/office/drawing/2014/main" id="{CE0570EA-BBE6-4B10-BFA3-2594AFF2B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14260" y="37371618"/>
          <a:ext cx="5863776" cy="1230487"/>
        </a:xfrm>
        <a:prstGeom prst="rect">
          <a:avLst/>
        </a:prstGeom>
      </xdr:spPr>
    </xdr:pic>
    <xdr:clientData/>
  </xdr:twoCellAnchor>
  <xdr:twoCellAnchor editAs="oneCell">
    <xdr:from>
      <xdr:col>3</xdr:col>
      <xdr:colOff>1322293</xdr:colOff>
      <xdr:row>97</xdr:row>
      <xdr:rowOff>0</xdr:rowOff>
    </xdr:from>
    <xdr:to>
      <xdr:col>8</xdr:col>
      <xdr:colOff>14305</xdr:colOff>
      <xdr:row>98</xdr:row>
      <xdr:rowOff>20251</xdr:rowOff>
    </xdr:to>
    <xdr:pic>
      <xdr:nvPicPr>
        <xdr:cNvPr id="42" name="Imagem 41">
          <a:extLst>
            <a:ext uri="{FF2B5EF4-FFF2-40B4-BE49-F238E27FC236}">
              <a16:creationId xmlns:a16="http://schemas.microsoft.com/office/drawing/2014/main" id="{CE1F622B-5455-4417-BE96-454465904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14264" y="44823529"/>
          <a:ext cx="5863776" cy="1230487"/>
        </a:xfrm>
        <a:prstGeom prst="rect">
          <a:avLst/>
        </a:prstGeom>
      </xdr:spPr>
    </xdr:pic>
    <xdr:clientData/>
  </xdr:twoCellAnchor>
  <xdr:twoCellAnchor editAs="oneCell">
    <xdr:from>
      <xdr:col>3</xdr:col>
      <xdr:colOff>1322293</xdr:colOff>
      <xdr:row>113</xdr:row>
      <xdr:rowOff>0</xdr:rowOff>
    </xdr:from>
    <xdr:to>
      <xdr:col>8</xdr:col>
      <xdr:colOff>14305</xdr:colOff>
      <xdr:row>114</xdr:row>
      <xdr:rowOff>20252</xdr:rowOff>
    </xdr:to>
    <xdr:pic>
      <xdr:nvPicPr>
        <xdr:cNvPr id="44" name="Imagem 43">
          <a:extLst>
            <a:ext uri="{FF2B5EF4-FFF2-40B4-BE49-F238E27FC236}">
              <a16:creationId xmlns:a16="http://schemas.microsoft.com/office/drawing/2014/main" id="{7C5F528A-06A3-4DAE-8EEA-AB87F24C9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19005" y="52380173"/>
          <a:ext cx="5872396" cy="1229194"/>
        </a:xfrm>
        <a:prstGeom prst="rect">
          <a:avLst/>
        </a:prstGeom>
      </xdr:spPr>
    </xdr:pic>
    <xdr:clientData/>
  </xdr:twoCellAnchor>
  <xdr:twoCellAnchor editAs="oneCell">
    <xdr:from>
      <xdr:col>3</xdr:col>
      <xdr:colOff>1322293</xdr:colOff>
      <xdr:row>129</xdr:row>
      <xdr:rowOff>0</xdr:rowOff>
    </xdr:from>
    <xdr:to>
      <xdr:col>8</xdr:col>
      <xdr:colOff>14305</xdr:colOff>
      <xdr:row>130</xdr:row>
      <xdr:rowOff>20252</xdr:rowOff>
    </xdr:to>
    <xdr:pic>
      <xdr:nvPicPr>
        <xdr:cNvPr id="46" name="Imagem 45">
          <a:extLst>
            <a:ext uri="{FF2B5EF4-FFF2-40B4-BE49-F238E27FC236}">
              <a16:creationId xmlns:a16="http://schemas.microsoft.com/office/drawing/2014/main" id="{EB8F38BC-B093-457D-B89A-7665BF228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14264" y="59727353"/>
          <a:ext cx="5863776" cy="1230487"/>
        </a:xfrm>
        <a:prstGeom prst="rect">
          <a:avLst/>
        </a:prstGeom>
      </xdr:spPr>
    </xdr:pic>
    <xdr:clientData/>
  </xdr:twoCellAnchor>
  <xdr:twoCellAnchor editAs="oneCell">
    <xdr:from>
      <xdr:col>3</xdr:col>
      <xdr:colOff>1322293</xdr:colOff>
      <xdr:row>145</xdr:row>
      <xdr:rowOff>0</xdr:rowOff>
    </xdr:from>
    <xdr:to>
      <xdr:col>8</xdr:col>
      <xdr:colOff>14305</xdr:colOff>
      <xdr:row>146</xdr:row>
      <xdr:rowOff>20252</xdr:rowOff>
    </xdr:to>
    <xdr:pic>
      <xdr:nvPicPr>
        <xdr:cNvPr id="48" name="Imagem 47">
          <a:extLst>
            <a:ext uri="{FF2B5EF4-FFF2-40B4-BE49-F238E27FC236}">
              <a16:creationId xmlns:a16="http://schemas.microsoft.com/office/drawing/2014/main" id="{7D5B4ECA-46A9-420B-846E-D1DB9AC46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14264" y="67179265"/>
          <a:ext cx="5863776" cy="1230487"/>
        </a:xfrm>
        <a:prstGeom prst="rect">
          <a:avLst/>
        </a:prstGeom>
      </xdr:spPr>
    </xdr:pic>
    <xdr:clientData/>
  </xdr:twoCellAnchor>
  <xdr:twoCellAnchor editAs="oneCell">
    <xdr:from>
      <xdr:col>3</xdr:col>
      <xdr:colOff>1322293</xdr:colOff>
      <xdr:row>161</xdr:row>
      <xdr:rowOff>0</xdr:rowOff>
    </xdr:from>
    <xdr:to>
      <xdr:col>8</xdr:col>
      <xdr:colOff>14305</xdr:colOff>
      <xdr:row>162</xdr:row>
      <xdr:rowOff>20251</xdr:rowOff>
    </xdr:to>
    <xdr:pic>
      <xdr:nvPicPr>
        <xdr:cNvPr id="50" name="Imagem 49">
          <a:extLst>
            <a:ext uri="{FF2B5EF4-FFF2-40B4-BE49-F238E27FC236}">
              <a16:creationId xmlns:a16="http://schemas.microsoft.com/office/drawing/2014/main" id="{81711B16-ED38-4F57-AEF1-14A1A42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14264" y="74631176"/>
          <a:ext cx="5863776" cy="1230487"/>
        </a:xfrm>
        <a:prstGeom prst="rect">
          <a:avLst/>
        </a:prstGeom>
      </xdr:spPr>
    </xdr:pic>
    <xdr:clientData/>
  </xdr:twoCellAnchor>
  <xdr:twoCellAnchor editAs="oneCell">
    <xdr:from>
      <xdr:col>3</xdr:col>
      <xdr:colOff>1319370</xdr:colOff>
      <xdr:row>177</xdr:row>
      <xdr:rowOff>0</xdr:rowOff>
    </xdr:from>
    <xdr:to>
      <xdr:col>8</xdr:col>
      <xdr:colOff>11382</xdr:colOff>
      <xdr:row>178</xdr:row>
      <xdr:rowOff>20251</xdr:rowOff>
    </xdr:to>
    <xdr:pic>
      <xdr:nvPicPr>
        <xdr:cNvPr id="52" name="Imagem 51">
          <a:extLst>
            <a:ext uri="{FF2B5EF4-FFF2-40B4-BE49-F238E27FC236}">
              <a16:creationId xmlns:a16="http://schemas.microsoft.com/office/drawing/2014/main" id="{47AC112D-A180-42BF-B907-80F155D11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21387" y="82052948"/>
          <a:ext cx="5885029" cy="1228941"/>
        </a:xfrm>
        <a:prstGeom prst="rect">
          <a:avLst/>
        </a:prstGeom>
      </xdr:spPr>
    </xdr:pic>
    <xdr:clientData/>
  </xdr:twoCellAnchor>
  <xdr:twoCellAnchor>
    <xdr:from>
      <xdr:col>4</xdr:col>
      <xdr:colOff>1390510</xdr:colOff>
      <xdr:row>17</xdr:row>
      <xdr:rowOff>266993</xdr:rowOff>
    </xdr:from>
    <xdr:to>
      <xdr:col>7</xdr:col>
      <xdr:colOff>175738</xdr:colOff>
      <xdr:row>17</xdr:row>
      <xdr:rowOff>951328</xdr:rowOff>
    </xdr:to>
    <xdr:sp macro="" textlink="">
      <xdr:nvSpPr>
        <xdr:cNvPr id="29" name="CaixaDeTexto 28">
          <a:extLst>
            <a:ext uri="{FF2B5EF4-FFF2-40B4-BE49-F238E27FC236}">
              <a16:creationId xmlns:a16="http://schemas.microsoft.com/office/drawing/2014/main" id="{E8A6A37B-B829-45E9-8B37-EEFCB2CC2249}"/>
            </a:ext>
          </a:extLst>
        </xdr:cNvPr>
        <xdr:cNvSpPr txBox="1"/>
      </xdr:nvSpPr>
      <xdr:spPr>
        <a:xfrm>
          <a:off x="5838271" y="7845580"/>
          <a:ext cx="3108750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pt-BR" sz="1200" b="1" u="none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Calendário de Atividades de Serviços 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DG MIGUEL LOCATELLI E CaL TATIANI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AL 2025-2026</a:t>
          </a:r>
        </a:p>
        <a:p>
          <a:endParaRPr lang="pt-BR" sz="1100"/>
        </a:p>
      </xdr:txBody>
    </xdr:sp>
    <xdr:clientData/>
  </xdr:twoCellAnchor>
  <xdr:twoCellAnchor>
    <xdr:from>
      <xdr:col>5</xdr:col>
      <xdr:colOff>65291</xdr:colOff>
      <xdr:row>33</xdr:row>
      <xdr:rowOff>297687</xdr:rowOff>
    </xdr:from>
    <xdr:to>
      <xdr:col>7</xdr:col>
      <xdr:colOff>291693</xdr:colOff>
      <xdr:row>33</xdr:row>
      <xdr:rowOff>982022</xdr:rowOff>
    </xdr:to>
    <xdr:sp macro="" textlink="">
      <xdr:nvSpPr>
        <xdr:cNvPr id="30" name="CaixaDeTexto 29">
          <a:extLst>
            <a:ext uri="{FF2B5EF4-FFF2-40B4-BE49-F238E27FC236}">
              <a16:creationId xmlns:a16="http://schemas.microsoft.com/office/drawing/2014/main" id="{68A4B114-25A4-4F7E-B72B-FE4CBFD41235}"/>
            </a:ext>
          </a:extLst>
        </xdr:cNvPr>
        <xdr:cNvSpPr txBox="1"/>
      </xdr:nvSpPr>
      <xdr:spPr>
        <a:xfrm>
          <a:off x="5954226" y="15338904"/>
          <a:ext cx="3108750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pt-BR" sz="1200" b="1" u="none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Calendário de Atividades de Serviços 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DG MIGUEL LOCATELLI E CaL TATIANI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AL 2025-2026</a:t>
          </a:r>
        </a:p>
        <a:p>
          <a:endParaRPr lang="pt-BR" sz="1100"/>
        </a:p>
      </xdr:txBody>
    </xdr:sp>
    <xdr:clientData/>
  </xdr:twoCellAnchor>
  <xdr:twoCellAnchor>
    <xdr:from>
      <xdr:col>5</xdr:col>
      <xdr:colOff>81851</xdr:colOff>
      <xdr:row>49</xdr:row>
      <xdr:rowOff>270402</xdr:rowOff>
    </xdr:from>
    <xdr:to>
      <xdr:col>7</xdr:col>
      <xdr:colOff>308253</xdr:colOff>
      <xdr:row>49</xdr:row>
      <xdr:rowOff>954737</xdr:rowOff>
    </xdr:to>
    <xdr:sp macro="" textlink="">
      <xdr:nvSpPr>
        <xdr:cNvPr id="31" name="CaixaDeTexto 30">
          <a:extLst>
            <a:ext uri="{FF2B5EF4-FFF2-40B4-BE49-F238E27FC236}">
              <a16:creationId xmlns:a16="http://schemas.microsoft.com/office/drawing/2014/main" id="{48F740D7-AC0F-4C00-ABF4-0F0A5E793FC6}"/>
            </a:ext>
          </a:extLst>
        </xdr:cNvPr>
        <xdr:cNvSpPr txBox="1"/>
      </xdr:nvSpPr>
      <xdr:spPr>
        <a:xfrm>
          <a:off x="5970786" y="22774250"/>
          <a:ext cx="3108750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pt-BR" sz="1200" b="1" u="none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Calendário de Atividades de Serviços 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DG MIGUEL LOCATELLI E CaL TATIANI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AL 2025-2026</a:t>
          </a:r>
        </a:p>
        <a:p>
          <a:endParaRPr lang="pt-BR" sz="1100"/>
        </a:p>
      </xdr:txBody>
    </xdr:sp>
    <xdr:clientData/>
  </xdr:twoCellAnchor>
  <xdr:twoCellAnchor>
    <xdr:from>
      <xdr:col>5</xdr:col>
      <xdr:colOff>15591</xdr:colOff>
      <xdr:row>65</xdr:row>
      <xdr:rowOff>267967</xdr:rowOff>
    </xdr:from>
    <xdr:to>
      <xdr:col>7</xdr:col>
      <xdr:colOff>241993</xdr:colOff>
      <xdr:row>65</xdr:row>
      <xdr:rowOff>952302</xdr:rowOff>
    </xdr:to>
    <xdr:sp macro="" textlink="">
      <xdr:nvSpPr>
        <xdr:cNvPr id="54" name="CaixaDeTexto 53">
          <a:extLst>
            <a:ext uri="{FF2B5EF4-FFF2-40B4-BE49-F238E27FC236}">
              <a16:creationId xmlns:a16="http://schemas.microsoft.com/office/drawing/2014/main" id="{09D6DF75-9CC4-4207-B9C9-8381F78F0C5D}"/>
            </a:ext>
          </a:extLst>
        </xdr:cNvPr>
        <xdr:cNvSpPr txBox="1"/>
      </xdr:nvSpPr>
      <xdr:spPr>
        <a:xfrm>
          <a:off x="5904526" y="30234445"/>
          <a:ext cx="3108750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pt-BR" sz="1200" b="1" u="none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Calendário de Atividades de Serviços 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DG MIGUEL LOCATELLI E CaL TATIANI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AL 2025-2026</a:t>
          </a:r>
        </a:p>
        <a:p>
          <a:endParaRPr lang="pt-BR" sz="1100"/>
        </a:p>
      </xdr:txBody>
    </xdr:sp>
    <xdr:clientData/>
  </xdr:twoCellAnchor>
  <xdr:twoCellAnchor>
    <xdr:from>
      <xdr:col>4</xdr:col>
      <xdr:colOff>1431913</xdr:colOff>
      <xdr:row>81</xdr:row>
      <xdr:rowOff>265531</xdr:rowOff>
    </xdr:from>
    <xdr:to>
      <xdr:col>7</xdr:col>
      <xdr:colOff>217141</xdr:colOff>
      <xdr:row>81</xdr:row>
      <xdr:rowOff>949866</xdr:rowOff>
    </xdr:to>
    <xdr:sp macro="" textlink="">
      <xdr:nvSpPr>
        <xdr:cNvPr id="55" name="CaixaDeTexto 54">
          <a:extLst>
            <a:ext uri="{FF2B5EF4-FFF2-40B4-BE49-F238E27FC236}">
              <a16:creationId xmlns:a16="http://schemas.microsoft.com/office/drawing/2014/main" id="{106A4B8C-3B9E-46F0-B06A-DD3257FEE79E}"/>
            </a:ext>
          </a:extLst>
        </xdr:cNvPr>
        <xdr:cNvSpPr txBox="1"/>
      </xdr:nvSpPr>
      <xdr:spPr>
        <a:xfrm>
          <a:off x="5879674" y="37694640"/>
          <a:ext cx="3108750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pt-BR" sz="1200" b="1" u="none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Calendário de Atividades de Serviços 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DG MIGUEL LOCATELLI E CaL TATIANI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AL 2025-2026</a:t>
          </a:r>
        </a:p>
        <a:p>
          <a:endParaRPr lang="pt-BR" sz="1100"/>
        </a:p>
      </xdr:txBody>
    </xdr:sp>
    <xdr:clientData/>
  </xdr:twoCellAnchor>
  <xdr:twoCellAnchor>
    <xdr:from>
      <xdr:col>5</xdr:col>
      <xdr:colOff>64011</xdr:colOff>
      <xdr:row>97</xdr:row>
      <xdr:rowOff>275199</xdr:rowOff>
    </xdr:from>
    <xdr:to>
      <xdr:col>7</xdr:col>
      <xdr:colOff>290413</xdr:colOff>
      <xdr:row>97</xdr:row>
      <xdr:rowOff>959534</xdr:rowOff>
    </xdr:to>
    <xdr:sp macro="" textlink="">
      <xdr:nvSpPr>
        <xdr:cNvPr id="56" name="CaixaDeTexto 55">
          <a:extLst>
            <a:ext uri="{FF2B5EF4-FFF2-40B4-BE49-F238E27FC236}">
              <a16:creationId xmlns:a16="http://schemas.microsoft.com/office/drawing/2014/main" id="{DC99EF6D-E9FD-4798-8AA9-417A543F5B7F}"/>
            </a:ext>
          </a:extLst>
        </xdr:cNvPr>
        <xdr:cNvSpPr txBox="1"/>
      </xdr:nvSpPr>
      <xdr:spPr>
        <a:xfrm>
          <a:off x="5932876" y="45189237"/>
          <a:ext cx="3098556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pt-BR" sz="1200" b="1" u="none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Calendário de Atividades de Serviços 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DG MIGUEL LOCATELLI E CaL TATIANI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AL 2025-2026</a:t>
          </a:r>
        </a:p>
        <a:p>
          <a:endParaRPr lang="pt-BR" sz="1100"/>
        </a:p>
      </xdr:txBody>
    </xdr:sp>
    <xdr:clientData/>
  </xdr:twoCellAnchor>
  <xdr:twoCellAnchor>
    <xdr:from>
      <xdr:col>4</xdr:col>
      <xdr:colOff>1408343</xdr:colOff>
      <xdr:row>113</xdr:row>
      <xdr:rowOff>224979</xdr:rowOff>
    </xdr:from>
    <xdr:to>
      <xdr:col>7</xdr:col>
      <xdr:colOff>198668</xdr:colOff>
      <xdr:row>113</xdr:row>
      <xdr:rowOff>909314</xdr:rowOff>
    </xdr:to>
    <xdr:sp macro="" textlink="">
      <xdr:nvSpPr>
        <xdr:cNvPr id="57" name="CaixaDeTexto 56">
          <a:extLst>
            <a:ext uri="{FF2B5EF4-FFF2-40B4-BE49-F238E27FC236}">
              <a16:creationId xmlns:a16="http://schemas.microsoft.com/office/drawing/2014/main" id="{B72CB02A-839C-4406-B4E1-5F522EA08836}"/>
            </a:ext>
          </a:extLst>
        </xdr:cNvPr>
        <xdr:cNvSpPr txBox="1"/>
      </xdr:nvSpPr>
      <xdr:spPr>
        <a:xfrm>
          <a:off x="5841131" y="52605152"/>
          <a:ext cx="3098556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pt-BR" sz="1200" b="1" u="none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Calendário de Atividades de Serviços 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DG MIGUEL LOCATELLI E CaL TATIANI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AL 2025-2026</a:t>
          </a:r>
        </a:p>
        <a:p>
          <a:endParaRPr lang="pt-BR" sz="1100"/>
        </a:p>
      </xdr:txBody>
    </xdr:sp>
    <xdr:clientData/>
  </xdr:twoCellAnchor>
  <xdr:twoCellAnchor>
    <xdr:from>
      <xdr:col>4</xdr:col>
      <xdr:colOff>1341445</xdr:colOff>
      <xdr:row>129</xdr:row>
      <xdr:rowOff>232738</xdr:rowOff>
    </xdr:from>
    <xdr:to>
      <xdr:col>7</xdr:col>
      <xdr:colOff>131770</xdr:colOff>
      <xdr:row>129</xdr:row>
      <xdr:rowOff>917073</xdr:rowOff>
    </xdr:to>
    <xdr:sp macro="" textlink="">
      <xdr:nvSpPr>
        <xdr:cNvPr id="58" name="CaixaDeTexto 57">
          <a:extLst>
            <a:ext uri="{FF2B5EF4-FFF2-40B4-BE49-F238E27FC236}">
              <a16:creationId xmlns:a16="http://schemas.microsoft.com/office/drawing/2014/main" id="{44D1E248-2BEF-45E6-A178-C826A01DC30D}"/>
            </a:ext>
          </a:extLst>
        </xdr:cNvPr>
        <xdr:cNvSpPr txBox="1"/>
      </xdr:nvSpPr>
      <xdr:spPr>
        <a:xfrm>
          <a:off x="5774233" y="60079046"/>
          <a:ext cx="3098556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pt-BR" sz="1200" b="1" u="none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Calendário de Atividades de Serviços 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DG MIGUEL LOCATELLI E CaL TATIANI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AL 2025-2026</a:t>
          </a:r>
        </a:p>
        <a:p>
          <a:endParaRPr lang="pt-BR" sz="1100"/>
        </a:p>
      </xdr:txBody>
    </xdr:sp>
    <xdr:clientData/>
  </xdr:twoCellAnchor>
  <xdr:twoCellAnchor>
    <xdr:from>
      <xdr:col>5</xdr:col>
      <xdr:colOff>57003</xdr:colOff>
      <xdr:row>145</xdr:row>
      <xdr:rowOff>280635</xdr:rowOff>
    </xdr:from>
    <xdr:to>
      <xdr:col>7</xdr:col>
      <xdr:colOff>283405</xdr:colOff>
      <xdr:row>145</xdr:row>
      <xdr:rowOff>964970</xdr:rowOff>
    </xdr:to>
    <xdr:sp macro="" textlink="">
      <xdr:nvSpPr>
        <xdr:cNvPr id="59" name="CaixaDeTexto 58">
          <a:extLst>
            <a:ext uri="{FF2B5EF4-FFF2-40B4-BE49-F238E27FC236}">
              <a16:creationId xmlns:a16="http://schemas.microsoft.com/office/drawing/2014/main" id="{BCA10186-D224-4B51-9F22-25C2EC931107}"/>
            </a:ext>
          </a:extLst>
        </xdr:cNvPr>
        <xdr:cNvSpPr txBox="1"/>
      </xdr:nvSpPr>
      <xdr:spPr>
        <a:xfrm>
          <a:off x="5945938" y="67560265"/>
          <a:ext cx="3108750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pt-BR" sz="1200" b="1" u="none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Calendário de Atividades de Serviços 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DG MIGUEL LOCATELLI E CaL TATIANI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AL 2025-2026</a:t>
          </a:r>
        </a:p>
        <a:p>
          <a:endParaRPr lang="pt-BR" sz="1100"/>
        </a:p>
      </xdr:txBody>
    </xdr:sp>
    <xdr:clientData/>
  </xdr:twoCellAnchor>
  <xdr:twoCellAnchor>
    <xdr:from>
      <xdr:col>4</xdr:col>
      <xdr:colOff>1390184</xdr:colOff>
      <xdr:row>161</xdr:row>
      <xdr:rowOff>236147</xdr:rowOff>
    </xdr:from>
    <xdr:to>
      <xdr:col>7</xdr:col>
      <xdr:colOff>180509</xdr:colOff>
      <xdr:row>161</xdr:row>
      <xdr:rowOff>920482</xdr:rowOff>
    </xdr:to>
    <xdr:sp macro="" textlink="">
      <xdr:nvSpPr>
        <xdr:cNvPr id="60" name="CaixaDeTexto 59">
          <a:extLst>
            <a:ext uri="{FF2B5EF4-FFF2-40B4-BE49-F238E27FC236}">
              <a16:creationId xmlns:a16="http://schemas.microsoft.com/office/drawing/2014/main" id="{3C3C18EE-7B95-46DF-A8DD-30D6F594C77A}"/>
            </a:ext>
          </a:extLst>
        </xdr:cNvPr>
        <xdr:cNvSpPr txBox="1"/>
      </xdr:nvSpPr>
      <xdr:spPr>
        <a:xfrm>
          <a:off x="5822972" y="75014724"/>
          <a:ext cx="3098556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pt-BR" sz="1200" b="1" u="none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Calendário de Atividades de Serviços 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DG MIGUEL LOCATELLI E CaL TATIANI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AL 2025-2026</a:t>
          </a:r>
        </a:p>
        <a:p>
          <a:endParaRPr lang="pt-BR" sz="1100"/>
        </a:p>
      </xdr:txBody>
    </xdr:sp>
    <xdr:clientData/>
  </xdr:twoCellAnchor>
  <xdr:twoCellAnchor>
    <xdr:from>
      <xdr:col>4</xdr:col>
      <xdr:colOff>1325104</xdr:colOff>
      <xdr:row>177</xdr:row>
      <xdr:rowOff>222994</xdr:rowOff>
    </xdr:from>
    <xdr:to>
      <xdr:col>7</xdr:col>
      <xdr:colOff>115429</xdr:colOff>
      <xdr:row>177</xdr:row>
      <xdr:rowOff>907329</xdr:rowOff>
    </xdr:to>
    <xdr:sp macro="" textlink="">
      <xdr:nvSpPr>
        <xdr:cNvPr id="61" name="CaixaDeTexto 60">
          <a:extLst>
            <a:ext uri="{FF2B5EF4-FFF2-40B4-BE49-F238E27FC236}">
              <a16:creationId xmlns:a16="http://schemas.microsoft.com/office/drawing/2014/main" id="{823DAF9C-13F3-4AA1-886E-3DE564F5B54F}"/>
            </a:ext>
          </a:extLst>
        </xdr:cNvPr>
        <xdr:cNvSpPr txBox="1"/>
      </xdr:nvSpPr>
      <xdr:spPr>
        <a:xfrm>
          <a:off x="5757892" y="82467706"/>
          <a:ext cx="3098556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pt-BR" sz="1200" b="1" u="none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Calendário de Atividades de Serviços 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DG MIGUEL LOCATELLI E CaL TATIANI</a:t>
          </a:r>
        </a:p>
        <a:p>
          <a:pPr algn="ctr"/>
          <a:r>
            <a:rPr lang="pt-BR" sz="1100" baseline="0">
              <a:latin typeface="Arial" panose="020B0604020202020204" pitchFamily="34" charset="0"/>
              <a:cs typeface="Arial" panose="020B0604020202020204" pitchFamily="34" charset="0"/>
            </a:rPr>
            <a:t>AL 2025-2026</a:t>
          </a:r>
        </a:p>
        <a:p>
          <a:endParaRPr lang="pt-BR" sz="1100"/>
        </a:p>
      </xdr:txBody>
    </xdr:sp>
    <xdr:clientData/>
  </xdr:twoCellAnchor>
  <xdr:twoCellAnchor editAs="oneCell">
    <xdr:from>
      <xdr:col>4</xdr:col>
      <xdr:colOff>1056790</xdr:colOff>
      <xdr:row>17</xdr:row>
      <xdr:rowOff>579024</xdr:rowOff>
    </xdr:from>
    <xdr:to>
      <xdr:col>5</xdr:col>
      <xdr:colOff>142514</xdr:colOff>
      <xdr:row>17</xdr:row>
      <xdr:rowOff>1119024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A461C98B-FB34-4480-A908-3BAEDC9AF0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5757" t="16663" r="15780" b="14694"/>
        <a:stretch/>
      </xdr:blipFill>
      <xdr:spPr>
        <a:xfrm>
          <a:off x="5489578" y="8162389"/>
          <a:ext cx="521801" cy="54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3</xdr:col>
      <xdr:colOff>1322871</xdr:colOff>
      <xdr:row>33</xdr:row>
      <xdr:rowOff>684335</xdr:rowOff>
    </xdr:to>
    <xdr:sp macro="" textlink="">
      <xdr:nvSpPr>
        <xdr:cNvPr id="64" name="CaixaDeTexto 63">
          <a:extLst>
            <a:ext uri="{FF2B5EF4-FFF2-40B4-BE49-F238E27FC236}">
              <a16:creationId xmlns:a16="http://schemas.microsoft.com/office/drawing/2014/main" id="{55AAA8DF-D277-4E5B-BDC1-99657803C9D8}"/>
            </a:ext>
          </a:extLst>
        </xdr:cNvPr>
        <xdr:cNvSpPr txBox="1"/>
      </xdr:nvSpPr>
      <xdr:spPr>
        <a:xfrm>
          <a:off x="124810" y="15010086"/>
          <a:ext cx="4200078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00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Mês de Comemorar</a:t>
          </a:r>
          <a:r>
            <a:rPr lang="pt-BR" sz="1000" b="1" i="0" baseline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as Comunidades</a:t>
          </a:r>
          <a:r>
            <a:rPr lang="pt-BR" sz="100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 </a:t>
          </a:r>
        </a:p>
        <a:p>
          <a:r>
            <a:rPr lang="pt-BR" sz="100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Setembro Amarelo - Prevenção ao Suicídio</a:t>
          </a:r>
        </a:p>
        <a:p>
          <a:endParaRPr lang="pt-BR" sz="1100"/>
        </a:p>
      </xdr:txBody>
    </xdr:sp>
    <xdr:clientData/>
  </xdr:twoCellAnchor>
  <xdr:twoCellAnchor>
    <xdr:from>
      <xdr:col>1</xdr:col>
      <xdr:colOff>0</xdr:colOff>
      <xdr:row>17</xdr:row>
      <xdr:rowOff>0</xdr:rowOff>
    </xdr:from>
    <xdr:to>
      <xdr:col>3</xdr:col>
      <xdr:colOff>1322871</xdr:colOff>
      <xdr:row>17</xdr:row>
      <xdr:rowOff>684335</xdr:rowOff>
    </xdr:to>
    <xdr:sp macro="" textlink="">
      <xdr:nvSpPr>
        <xdr:cNvPr id="65" name="CaixaDeTexto 64">
          <a:extLst>
            <a:ext uri="{FF2B5EF4-FFF2-40B4-BE49-F238E27FC236}">
              <a16:creationId xmlns:a16="http://schemas.microsoft.com/office/drawing/2014/main" id="{6BEF27D4-3022-434F-9B29-6EBFD58C0AB7}"/>
            </a:ext>
          </a:extLst>
        </xdr:cNvPr>
        <xdr:cNvSpPr txBox="1"/>
      </xdr:nvSpPr>
      <xdr:spPr>
        <a:xfrm>
          <a:off x="124810" y="7560879"/>
          <a:ext cx="4200078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00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Mês da Juventude</a:t>
          </a:r>
        </a:p>
        <a:p>
          <a:r>
            <a:rPr lang="pt-BR" sz="100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Agosto Dourado - Conscientização do Aleitamento Materno</a:t>
          </a:r>
        </a:p>
        <a:p>
          <a:endParaRPr lang="pt-BR" sz="1100"/>
        </a:p>
      </xdr:txBody>
    </xdr:sp>
    <xdr:clientData/>
  </xdr:twoCellAnchor>
  <xdr:twoCellAnchor>
    <xdr:from>
      <xdr:col>1</xdr:col>
      <xdr:colOff>0</xdr:colOff>
      <xdr:row>49</xdr:row>
      <xdr:rowOff>0</xdr:rowOff>
    </xdr:from>
    <xdr:to>
      <xdr:col>3</xdr:col>
      <xdr:colOff>1322871</xdr:colOff>
      <xdr:row>49</xdr:row>
      <xdr:rowOff>684335</xdr:rowOff>
    </xdr:to>
    <xdr:sp macro="" textlink="">
      <xdr:nvSpPr>
        <xdr:cNvPr id="66" name="CaixaDeTexto 65">
          <a:extLst>
            <a:ext uri="{FF2B5EF4-FFF2-40B4-BE49-F238E27FC236}">
              <a16:creationId xmlns:a16="http://schemas.microsoft.com/office/drawing/2014/main" id="{0F99CD34-75F0-48EB-B22A-AFB96659C5B1}"/>
            </a:ext>
          </a:extLst>
        </xdr:cNvPr>
        <xdr:cNvSpPr txBox="1"/>
      </xdr:nvSpPr>
      <xdr:spPr>
        <a:xfrm>
          <a:off x="124810" y="22459293"/>
          <a:ext cx="4200078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00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Mês de Conscientização da Visão</a:t>
          </a:r>
        </a:p>
        <a:p>
          <a:r>
            <a:rPr lang="pt-BR" sz="100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Outubro Rosa - Conscientização Sobre o Câncer de Mama</a:t>
          </a:r>
        </a:p>
        <a:p>
          <a:r>
            <a:rPr lang="pt-BR" sz="100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04 a 12 – Semana da Saúde Mental e Bem Estar</a:t>
          </a:r>
        </a:p>
        <a:p>
          <a:endParaRPr lang="pt-BR" sz="1100"/>
        </a:p>
      </xdr:txBody>
    </xdr:sp>
    <xdr:clientData/>
  </xdr:twoCellAnchor>
  <xdr:twoCellAnchor editAs="oneCell">
    <xdr:from>
      <xdr:col>4</xdr:col>
      <xdr:colOff>1052743</xdr:colOff>
      <xdr:row>49</xdr:row>
      <xdr:rowOff>82508</xdr:rowOff>
    </xdr:from>
    <xdr:to>
      <xdr:col>5</xdr:col>
      <xdr:colOff>119591</xdr:colOff>
      <xdr:row>49</xdr:row>
      <xdr:rowOff>586508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8117B670-7A1A-460D-A559-178C02A69A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363" t="4226" r="4527" b="3335"/>
        <a:stretch/>
      </xdr:blipFill>
      <xdr:spPr>
        <a:xfrm>
          <a:off x="5485531" y="22598143"/>
          <a:ext cx="502925" cy="504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65</xdr:row>
      <xdr:rowOff>0</xdr:rowOff>
    </xdr:from>
    <xdr:to>
      <xdr:col>3</xdr:col>
      <xdr:colOff>1322871</xdr:colOff>
      <xdr:row>65</xdr:row>
      <xdr:rowOff>684335</xdr:rowOff>
    </xdr:to>
    <xdr:sp macro="" textlink="">
      <xdr:nvSpPr>
        <xdr:cNvPr id="69" name="CaixaDeTexto 68">
          <a:extLst>
            <a:ext uri="{FF2B5EF4-FFF2-40B4-BE49-F238E27FC236}">
              <a16:creationId xmlns:a16="http://schemas.microsoft.com/office/drawing/2014/main" id="{0D78C10F-B30E-4346-B9C5-5463317F7FBA}"/>
            </a:ext>
          </a:extLst>
        </xdr:cNvPr>
        <xdr:cNvSpPr txBox="1"/>
      </xdr:nvSpPr>
      <xdr:spPr>
        <a:xfrm>
          <a:off x="124239" y="29966478"/>
          <a:ext cx="4205219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00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Mês de Conscientização Acerca do Diabetes</a:t>
          </a:r>
        </a:p>
        <a:p>
          <a:r>
            <a:rPr lang="pt-BR" sz="100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Novembro Azul - Prevenção e Combate ao Câncer de Próstata</a:t>
          </a:r>
        </a:p>
        <a:p>
          <a:endParaRPr lang="pt-BR" sz="1100"/>
        </a:p>
      </xdr:txBody>
    </xdr:sp>
    <xdr:clientData/>
  </xdr:twoCellAnchor>
  <xdr:twoCellAnchor editAs="oneCell">
    <xdr:from>
      <xdr:col>4</xdr:col>
      <xdr:colOff>1087850</xdr:colOff>
      <xdr:row>65</xdr:row>
      <xdr:rowOff>589857</xdr:rowOff>
    </xdr:from>
    <xdr:to>
      <xdr:col>5</xdr:col>
      <xdr:colOff>187366</xdr:colOff>
      <xdr:row>65</xdr:row>
      <xdr:rowOff>1129857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04DCB6A4-E8BD-43AE-A38A-6C596CA28A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4582" t="4369" r="4731" b="4199"/>
        <a:stretch/>
      </xdr:blipFill>
      <xdr:spPr>
        <a:xfrm>
          <a:off x="5520638" y="30571626"/>
          <a:ext cx="535593" cy="54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3</xdr:col>
      <xdr:colOff>1322871</xdr:colOff>
      <xdr:row>81</xdr:row>
      <xdr:rowOff>684335</xdr:rowOff>
    </xdr:to>
    <xdr:sp macro="" textlink="">
      <xdr:nvSpPr>
        <xdr:cNvPr id="70" name="CaixaDeTexto 69">
          <a:extLst>
            <a:ext uri="{FF2B5EF4-FFF2-40B4-BE49-F238E27FC236}">
              <a16:creationId xmlns:a16="http://schemas.microsoft.com/office/drawing/2014/main" id="{47EB12A3-F20B-4732-A094-390FB8E06C7C}"/>
            </a:ext>
          </a:extLst>
        </xdr:cNvPr>
        <xdr:cNvSpPr txBox="1"/>
      </xdr:nvSpPr>
      <xdr:spPr>
        <a:xfrm>
          <a:off x="124810" y="37357707"/>
          <a:ext cx="4200078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05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Dezembro Vermelho - Prevenção ao HIV/AIDS</a:t>
          </a:r>
          <a:endParaRPr lang="pt-BR" sz="1050" b="1" i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</xdr:col>
      <xdr:colOff>31879</xdr:colOff>
      <xdr:row>81</xdr:row>
      <xdr:rowOff>777159</xdr:rowOff>
    </xdr:from>
    <xdr:to>
      <xdr:col>1</xdr:col>
      <xdr:colOff>276559</xdr:colOff>
      <xdr:row>81</xdr:row>
      <xdr:rowOff>1101159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507B2B8D-C368-4BF5-86A6-B2B6CC59AA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26007" b="63976" l="35625" r="65885"/>
                  </a14:imgEffect>
                </a14:imgLayer>
              </a14:imgProps>
            </a:ext>
          </a:extLst>
        </a:blip>
        <a:srcRect l="35169" t="25731" r="34953" b="35280"/>
        <a:stretch/>
      </xdr:blipFill>
      <xdr:spPr>
        <a:xfrm>
          <a:off x="156437" y="38225063"/>
          <a:ext cx="244680" cy="3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85327</xdr:colOff>
      <xdr:row>65</xdr:row>
      <xdr:rowOff>825942</xdr:rowOff>
    </xdr:from>
    <xdr:to>
      <xdr:col>1</xdr:col>
      <xdr:colOff>252309</xdr:colOff>
      <xdr:row>65</xdr:row>
      <xdr:rowOff>1149942</xdr:rowOff>
    </xdr:to>
    <xdr:pic>
      <xdr:nvPicPr>
        <xdr:cNvPr id="18" name="Imagem 17">
          <a:extLst>
            <a:ext uri="{FF2B5EF4-FFF2-40B4-BE49-F238E27FC236}">
              <a16:creationId xmlns:a16="http://schemas.microsoft.com/office/drawing/2014/main" id="{76F1661A-8E86-4864-B4E3-56EF6FF917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0" b="93076" l="9821" r="97024"/>
                  </a14:imgEffect>
                </a14:imgLayer>
              </a14:imgProps>
            </a:ext>
          </a:extLst>
        </a:blip>
        <a:srcRect l="2968" r="1781"/>
        <a:stretch/>
      </xdr:blipFill>
      <xdr:spPr>
        <a:xfrm>
          <a:off x="209885" y="30807711"/>
          <a:ext cx="166982" cy="3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97541</xdr:colOff>
      <xdr:row>49</xdr:row>
      <xdr:rowOff>820612</xdr:rowOff>
    </xdr:from>
    <xdr:to>
      <xdr:col>1</xdr:col>
      <xdr:colOff>280196</xdr:colOff>
      <xdr:row>49</xdr:row>
      <xdr:rowOff>1144612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66B848C4-4319-4599-B1F8-4F94F0ABCD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28027" t="10841" r="27930" b="11035"/>
        <a:stretch/>
      </xdr:blipFill>
      <xdr:spPr>
        <a:xfrm>
          <a:off x="222099" y="23336247"/>
          <a:ext cx="182655" cy="3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92044</xdr:colOff>
      <xdr:row>33</xdr:row>
      <xdr:rowOff>813748</xdr:rowOff>
    </xdr:from>
    <xdr:to>
      <xdr:col>1</xdr:col>
      <xdr:colOff>257916</xdr:colOff>
      <xdr:row>33</xdr:row>
      <xdr:rowOff>1137748</xdr:rowOff>
    </xdr:to>
    <xdr:pic>
      <xdr:nvPicPr>
        <xdr:cNvPr id="24" name="Imagem 23">
          <a:extLst>
            <a:ext uri="{FF2B5EF4-FFF2-40B4-BE49-F238E27FC236}">
              <a16:creationId xmlns:a16="http://schemas.microsoft.com/office/drawing/2014/main" id="{CEF476B8-0F81-461B-A21B-8BD903BF0B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8759" t="13676" r="67152" b="15725"/>
        <a:stretch/>
      </xdr:blipFill>
      <xdr:spPr>
        <a:xfrm>
          <a:off x="216602" y="15863248"/>
          <a:ext cx="165872" cy="3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66858</xdr:colOff>
      <xdr:row>17</xdr:row>
      <xdr:rowOff>816950</xdr:rowOff>
    </xdr:from>
    <xdr:to>
      <xdr:col>1</xdr:col>
      <xdr:colOff>258592</xdr:colOff>
      <xdr:row>17</xdr:row>
      <xdr:rowOff>1140950</xdr:rowOff>
    </xdr:to>
    <xdr:pic>
      <xdr:nvPicPr>
        <xdr:cNvPr id="26" name="Imagem 25">
          <a:extLst>
            <a:ext uri="{FF2B5EF4-FFF2-40B4-BE49-F238E27FC236}">
              <a16:creationId xmlns:a16="http://schemas.microsoft.com/office/drawing/2014/main" id="{2638F2EE-FFA3-4114-9C26-28113E0B90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ackgroundRemoval t="56267" b="79567" l="20767" r="34800"/>
                  </a14:imgEffect>
                </a14:imgLayer>
              </a14:imgProps>
            </a:ext>
          </a:extLst>
        </a:blip>
        <a:srcRect l="20450" t="55913" r="65227" b="19883"/>
        <a:stretch/>
      </xdr:blipFill>
      <xdr:spPr>
        <a:xfrm>
          <a:off x="191416" y="8400315"/>
          <a:ext cx="191734" cy="324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3</xdr:col>
      <xdr:colOff>1322871</xdr:colOff>
      <xdr:row>97</xdr:row>
      <xdr:rowOff>684335</xdr:rowOff>
    </xdr:to>
    <xdr:sp macro="" textlink="">
      <xdr:nvSpPr>
        <xdr:cNvPr id="71" name="CaixaDeTexto 70">
          <a:extLst>
            <a:ext uri="{FF2B5EF4-FFF2-40B4-BE49-F238E27FC236}">
              <a16:creationId xmlns:a16="http://schemas.microsoft.com/office/drawing/2014/main" id="{49BE075F-4677-4EDE-9596-AFC213AE8844}"/>
            </a:ext>
          </a:extLst>
        </xdr:cNvPr>
        <xdr:cNvSpPr txBox="1"/>
      </xdr:nvSpPr>
      <xdr:spPr>
        <a:xfrm>
          <a:off x="124810" y="44806914"/>
          <a:ext cx="4200078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Mês de Conscientização sobre a Fome</a:t>
          </a:r>
        </a:p>
        <a:p>
          <a:r>
            <a:rPr lang="pt-BR" sz="110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03 a 11 – Semana de Serviços Sobre a Fome</a:t>
          </a:r>
          <a:endParaRPr lang="pt-BR" sz="1050" b="1" i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4</xdr:col>
      <xdr:colOff>1096269</xdr:colOff>
      <xdr:row>97</xdr:row>
      <xdr:rowOff>591966</xdr:rowOff>
    </xdr:from>
    <xdr:to>
      <xdr:col>5</xdr:col>
      <xdr:colOff>257166</xdr:colOff>
      <xdr:row>97</xdr:row>
      <xdr:rowOff>1131966</xdr:rowOff>
    </xdr:to>
    <xdr:pic>
      <xdr:nvPicPr>
        <xdr:cNvPr id="73" name="Imagem 72">
          <a:extLst>
            <a:ext uri="{FF2B5EF4-FFF2-40B4-BE49-F238E27FC236}">
              <a16:creationId xmlns:a16="http://schemas.microsoft.com/office/drawing/2014/main" id="{76A39554-AB1D-44FC-A80F-AD7835351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529057" y="45506004"/>
          <a:ext cx="596974" cy="54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3</xdr:col>
      <xdr:colOff>1322871</xdr:colOff>
      <xdr:row>113</xdr:row>
      <xdr:rowOff>684335</xdr:rowOff>
    </xdr:to>
    <xdr:sp macro="" textlink="">
      <xdr:nvSpPr>
        <xdr:cNvPr id="74" name="CaixaDeTexto 73">
          <a:extLst>
            <a:ext uri="{FF2B5EF4-FFF2-40B4-BE49-F238E27FC236}">
              <a16:creationId xmlns:a16="http://schemas.microsoft.com/office/drawing/2014/main" id="{1D3B2A04-19A2-41D5-8875-9604D772BBD1}"/>
            </a:ext>
          </a:extLst>
        </xdr:cNvPr>
        <xdr:cNvSpPr txBox="1"/>
      </xdr:nvSpPr>
      <xdr:spPr>
        <a:xfrm>
          <a:off x="124810" y="52256121"/>
          <a:ext cx="4200078" cy="68433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10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Mês de Conscientização sobre o Câncer Infantil</a:t>
          </a:r>
          <a:endParaRPr lang="pt-BR" sz="1050" b="1" i="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4</xdr:col>
      <xdr:colOff>1098659</xdr:colOff>
      <xdr:row>113</xdr:row>
      <xdr:rowOff>563114</xdr:rowOff>
    </xdr:from>
    <xdr:to>
      <xdr:col>5</xdr:col>
      <xdr:colOff>187007</xdr:colOff>
      <xdr:row>113</xdr:row>
      <xdr:rowOff>1103114</xdr:rowOff>
    </xdr:to>
    <xdr:pic>
      <xdr:nvPicPr>
        <xdr:cNvPr id="75" name="Imagem 74">
          <a:extLst>
            <a:ext uri="{FF2B5EF4-FFF2-40B4-BE49-F238E27FC236}">
              <a16:creationId xmlns:a16="http://schemas.microsoft.com/office/drawing/2014/main" id="{849B3679-39E5-442F-88DB-82FBB0E3C3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5445" t="4415" r="5359" b="3761"/>
        <a:stretch/>
      </xdr:blipFill>
      <xdr:spPr>
        <a:xfrm>
          <a:off x="5531447" y="52943287"/>
          <a:ext cx="524425" cy="540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144</xdr:row>
      <xdr:rowOff>111672</xdr:rowOff>
    </xdr:from>
    <xdr:to>
      <xdr:col>3</xdr:col>
      <xdr:colOff>1322871</xdr:colOff>
      <xdr:row>145</xdr:row>
      <xdr:rowOff>932794</xdr:rowOff>
    </xdr:to>
    <xdr:sp macro="" textlink="">
      <xdr:nvSpPr>
        <xdr:cNvPr id="77" name="CaixaDeTexto 76">
          <a:extLst>
            <a:ext uri="{FF2B5EF4-FFF2-40B4-BE49-F238E27FC236}">
              <a16:creationId xmlns:a16="http://schemas.microsoft.com/office/drawing/2014/main" id="{A53D23E9-8A7C-4DB3-B75F-723130EA4C48}"/>
            </a:ext>
          </a:extLst>
        </xdr:cNvPr>
        <xdr:cNvSpPr txBox="1"/>
      </xdr:nvSpPr>
      <xdr:spPr>
        <a:xfrm>
          <a:off x="124810" y="67154534"/>
          <a:ext cx="4200078" cy="93279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05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Mês de Conscientização sobre o Meio Ambiente</a:t>
          </a:r>
        </a:p>
        <a:p>
          <a:r>
            <a:rPr lang="pt-BR" sz="105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Mês de Conscientização sobre o Autismo</a:t>
          </a:r>
        </a:p>
        <a:p>
          <a:r>
            <a:rPr lang="pt-BR" sz="105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Mês de Conscientização sobre o Leo Clubes</a:t>
          </a:r>
        </a:p>
        <a:p>
          <a:r>
            <a:rPr lang="pt-BR" sz="105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18 a 26 – Semana do meio ambiente</a:t>
          </a:r>
        </a:p>
      </xdr:txBody>
    </xdr:sp>
    <xdr:clientData/>
  </xdr:twoCellAnchor>
  <xdr:twoCellAnchor editAs="oneCell">
    <xdr:from>
      <xdr:col>4</xdr:col>
      <xdr:colOff>1104897</xdr:colOff>
      <xdr:row>145</xdr:row>
      <xdr:rowOff>565878</xdr:rowOff>
    </xdr:from>
    <xdr:to>
      <xdr:col>5</xdr:col>
      <xdr:colOff>188145</xdr:colOff>
      <xdr:row>145</xdr:row>
      <xdr:rowOff>1105878</xdr:rowOff>
    </xdr:to>
    <xdr:pic>
      <xdr:nvPicPr>
        <xdr:cNvPr id="79" name="Imagem 78">
          <a:extLst>
            <a:ext uri="{FF2B5EF4-FFF2-40B4-BE49-F238E27FC236}">
              <a16:creationId xmlns:a16="http://schemas.microsoft.com/office/drawing/2014/main" id="{F353FAF1-B814-4767-9848-D99422CE2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537685" y="67878320"/>
          <a:ext cx="519325" cy="5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76049</xdr:colOff>
      <xdr:row>145</xdr:row>
      <xdr:rowOff>802932</xdr:rowOff>
    </xdr:from>
    <xdr:to>
      <xdr:col>1</xdr:col>
      <xdr:colOff>294394</xdr:colOff>
      <xdr:row>145</xdr:row>
      <xdr:rowOff>1126932</xdr:rowOff>
    </xdr:to>
    <xdr:pic>
      <xdr:nvPicPr>
        <xdr:cNvPr id="81" name="Imagem 80">
          <a:extLst>
            <a:ext uri="{FF2B5EF4-FFF2-40B4-BE49-F238E27FC236}">
              <a16:creationId xmlns:a16="http://schemas.microsoft.com/office/drawing/2014/main" id="{65287579-7E82-4A68-8707-049B0D9B0F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backgroundRemoval t="23500" b="41900" l="64050" r="77550"/>
                  </a14:imgEffect>
                </a14:imgLayer>
              </a14:imgProps>
            </a:ext>
          </a:extLst>
        </a:blip>
        <a:srcRect l="63557" t="23073" r="21991" b="57742"/>
        <a:stretch/>
      </xdr:blipFill>
      <xdr:spPr>
        <a:xfrm>
          <a:off x="200607" y="68115374"/>
          <a:ext cx="218345" cy="324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160</xdr:row>
      <xdr:rowOff>111672</xdr:rowOff>
    </xdr:from>
    <xdr:to>
      <xdr:col>3</xdr:col>
      <xdr:colOff>1322871</xdr:colOff>
      <xdr:row>161</xdr:row>
      <xdr:rowOff>932794</xdr:rowOff>
    </xdr:to>
    <xdr:sp macro="" textlink="">
      <xdr:nvSpPr>
        <xdr:cNvPr id="82" name="CaixaDeTexto 81">
          <a:extLst>
            <a:ext uri="{FF2B5EF4-FFF2-40B4-BE49-F238E27FC236}">
              <a16:creationId xmlns:a16="http://schemas.microsoft.com/office/drawing/2014/main" id="{87B605A0-0EAD-48B9-947C-0E3D5563DDBE}"/>
            </a:ext>
          </a:extLst>
        </xdr:cNvPr>
        <xdr:cNvSpPr txBox="1"/>
      </xdr:nvSpPr>
      <xdr:spPr>
        <a:xfrm>
          <a:off x="124810" y="74603741"/>
          <a:ext cx="4200078" cy="93279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05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Mês de Fortalecimento de Quadro Associativo</a:t>
          </a:r>
        </a:p>
        <a:p>
          <a:r>
            <a:rPr lang="pt-BR" sz="105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Mês de Prevenção aos Acidentes de Trânsito</a:t>
          </a:r>
          <a:endParaRPr lang="pt-BR" sz="900" b="1" i="0">
            <a:solidFill>
              <a:schemeClr val="dk1"/>
            </a:solidFill>
            <a:effectLst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0</xdr:colOff>
      <xdr:row>177</xdr:row>
      <xdr:rowOff>0</xdr:rowOff>
    </xdr:from>
    <xdr:to>
      <xdr:col>3</xdr:col>
      <xdr:colOff>1322871</xdr:colOff>
      <xdr:row>177</xdr:row>
      <xdr:rowOff>932794</xdr:rowOff>
    </xdr:to>
    <xdr:sp macro="" textlink="">
      <xdr:nvSpPr>
        <xdr:cNvPr id="83" name="CaixaDeTexto 82">
          <a:extLst>
            <a:ext uri="{FF2B5EF4-FFF2-40B4-BE49-F238E27FC236}">
              <a16:creationId xmlns:a16="http://schemas.microsoft.com/office/drawing/2014/main" id="{E91367E5-EBF9-47DB-BBB4-9900CA8CC51C}"/>
            </a:ext>
          </a:extLst>
        </xdr:cNvPr>
        <xdr:cNvSpPr txBox="1"/>
      </xdr:nvSpPr>
      <xdr:spPr>
        <a:xfrm>
          <a:off x="124810" y="82052948"/>
          <a:ext cx="4200078" cy="93279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pt-BR" sz="1050" b="1" i="0">
              <a:solidFill>
                <a:schemeClr val="dk1"/>
              </a:solidFill>
              <a:effectLst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Mês de Conscientização da Doação de Sangue</a:t>
          </a:r>
        </a:p>
      </xdr:txBody>
    </xdr:sp>
    <xdr:clientData/>
  </xdr:twoCellAnchor>
  <xdr:twoCellAnchor editAs="oneCell">
    <xdr:from>
      <xdr:col>1</xdr:col>
      <xdr:colOff>52551</xdr:colOff>
      <xdr:row>177</xdr:row>
      <xdr:rowOff>807982</xdr:rowOff>
    </xdr:from>
    <xdr:to>
      <xdr:col>1</xdr:col>
      <xdr:colOff>297231</xdr:colOff>
      <xdr:row>177</xdr:row>
      <xdr:rowOff>1131982</xdr:rowOff>
    </xdr:to>
    <xdr:pic>
      <xdr:nvPicPr>
        <xdr:cNvPr id="84" name="Imagem 83">
          <a:extLst>
            <a:ext uri="{FF2B5EF4-FFF2-40B4-BE49-F238E27FC236}">
              <a16:creationId xmlns:a16="http://schemas.microsoft.com/office/drawing/2014/main" id="{C8A5CBAB-1269-4132-AC34-DA099C70CE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26007" b="63976" l="35625" r="65885"/>
                  </a14:imgEffect>
                </a14:imgLayer>
              </a14:imgProps>
            </a:ext>
          </a:extLst>
        </a:blip>
        <a:srcRect l="35169" t="25731" r="34953" b="35280"/>
        <a:stretch/>
      </xdr:blipFill>
      <xdr:spPr>
        <a:xfrm>
          <a:off x="177109" y="83052694"/>
          <a:ext cx="244680" cy="3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78827</xdr:colOff>
      <xdr:row>161</xdr:row>
      <xdr:rowOff>824153</xdr:rowOff>
    </xdr:from>
    <xdr:to>
      <xdr:col>1</xdr:col>
      <xdr:colOff>244699</xdr:colOff>
      <xdr:row>161</xdr:row>
      <xdr:rowOff>1148153</xdr:rowOff>
    </xdr:to>
    <xdr:pic>
      <xdr:nvPicPr>
        <xdr:cNvPr id="85" name="Imagem 84">
          <a:extLst>
            <a:ext uri="{FF2B5EF4-FFF2-40B4-BE49-F238E27FC236}">
              <a16:creationId xmlns:a16="http://schemas.microsoft.com/office/drawing/2014/main" id="{0A9F0375-DA3D-434D-A47C-CC29F4C100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8759" t="13676" r="67152" b="15725"/>
        <a:stretch/>
      </xdr:blipFill>
      <xdr:spPr>
        <a:xfrm>
          <a:off x="203385" y="75602730"/>
          <a:ext cx="165872" cy="3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1266884</xdr:colOff>
      <xdr:row>49</xdr:row>
      <xdr:rowOff>618666</xdr:rowOff>
    </xdr:from>
    <xdr:to>
      <xdr:col>5</xdr:col>
      <xdr:colOff>329393</xdr:colOff>
      <xdr:row>49</xdr:row>
      <xdr:rowOff>1122666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0DC23E88-778B-4C32-82F7-B2EF6B99F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699672" y="23134301"/>
          <a:ext cx="498586" cy="504000"/>
        </a:xfrm>
        <a:prstGeom prst="rect">
          <a:avLst/>
        </a:prstGeom>
      </xdr:spPr>
    </xdr:pic>
    <xdr:clientData/>
  </xdr:twoCellAnchor>
  <xdr:twoCellAnchor editAs="oneCell">
    <xdr:from>
      <xdr:col>7</xdr:col>
      <xdr:colOff>131884</xdr:colOff>
      <xdr:row>1</xdr:row>
      <xdr:rowOff>285749</xdr:rowOff>
    </xdr:from>
    <xdr:to>
      <xdr:col>7</xdr:col>
      <xdr:colOff>675217</xdr:colOff>
      <xdr:row>1</xdr:row>
      <xdr:rowOff>915864</xdr:rowOff>
    </xdr:to>
    <xdr:pic>
      <xdr:nvPicPr>
        <xdr:cNvPr id="20" name="Imagem 19">
          <a:extLst>
            <a:ext uri="{FF2B5EF4-FFF2-40B4-BE49-F238E27FC236}">
              <a16:creationId xmlns:a16="http://schemas.microsoft.com/office/drawing/2014/main" id="{7BEC7EA7-021E-4D62-B24E-33B248A3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872903" y="402980"/>
          <a:ext cx="543333" cy="630115"/>
        </a:xfrm>
        <a:prstGeom prst="rect">
          <a:avLst/>
        </a:prstGeom>
      </xdr:spPr>
    </xdr:pic>
    <xdr:clientData/>
  </xdr:twoCellAnchor>
  <xdr:twoCellAnchor editAs="oneCell">
    <xdr:from>
      <xdr:col>7</xdr:col>
      <xdr:colOff>183425</xdr:colOff>
      <xdr:row>17</xdr:row>
      <xdr:rowOff>285245</xdr:rowOff>
    </xdr:from>
    <xdr:to>
      <xdr:col>7</xdr:col>
      <xdr:colOff>726758</xdr:colOff>
      <xdr:row>17</xdr:row>
      <xdr:rowOff>915360</xdr:rowOff>
    </xdr:to>
    <xdr:pic>
      <xdr:nvPicPr>
        <xdr:cNvPr id="62" name="Imagem 61">
          <a:extLst>
            <a:ext uri="{FF2B5EF4-FFF2-40B4-BE49-F238E27FC236}">
              <a16:creationId xmlns:a16="http://schemas.microsoft.com/office/drawing/2014/main" id="{C4855082-D0F0-4B91-9FE9-A1ECB3CBF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924444" y="7868610"/>
          <a:ext cx="543333" cy="630115"/>
        </a:xfrm>
        <a:prstGeom prst="rect">
          <a:avLst/>
        </a:prstGeom>
      </xdr:spPr>
    </xdr:pic>
    <xdr:clientData/>
  </xdr:twoCellAnchor>
  <xdr:twoCellAnchor editAs="oneCell">
    <xdr:from>
      <xdr:col>7</xdr:col>
      <xdr:colOff>174519</xdr:colOff>
      <xdr:row>33</xdr:row>
      <xdr:rowOff>292121</xdr:rowOff>
    </xdr:from>
    <xdr:to>
      <xdr:col>7</xdr:col>
      <xdr:colOff>717852</xdr:colOff>
      <xdr:row>33</xdr:row>
      <xdr:rowOff>922236</xdr:rowOff>
    </xdr:to>
    <xdr:pic>
      <xdr:nvPicPr>
        <xdr:cNvPr id="63" name="Imagem 62">
          <a:extLst>
            <a:ext uri="{FF2B5EF4-FFF2-40B4-BE49-F238E27FC236}">
              <a16:creationId xmlns:a16="http://schemas.microsoft.com/office/drawing/2014/main" id="{CE01D802-4F57-4D5F-AE4A-BCD9CAF40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915538" y="15341621"/>
          <a:ext cx="543333" cy="630115"/>
        </a:xfrm>
        <a:prstGeom prst="rect">
          <a:avLst/>
        </a:prstGeom>
      </xdr:spPr>
    </xdr:pic>
    <xdr:clientData/>
  </xdr:twoCellAnchor>
  <xdr:twoCellAnchor editAs="oneCell">
    <xdr:from>
      <xdr:col>7</xdr:col>
      <xdr:colOff>160536</xdr:colOff>
      <xdr:row>49</xdr:row>
      <xdr:rowOff>295249</xdr:rowOff>
    </xdr:from>
    <xdr:to>
      <xdr:col>7</xdr:col>
      <xdr:colOff>703869</xdr:colOff>
      <xdr:row>49</xdr:row>
      <xdr:rowOff>925364</xdr:rowOff>
    </xdr:to>
    <xdr:pic>
      <xdr:nvPicPr>
        <xdr:cNvPr id="67" name="Imagem 66">
          <a:extLst>
            <a:ext uri="{FF2B5EF4-FFF2-40B4-BE49-F238E27FC236}">
              <a16:creationId xmlns:a16="http://schemas.microsoft.com/office/drawing/2014/main" id="{BEE393B8-4091-4AB3-8CED-9029BDF08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901555" y="22810884"/>
          <a:ext cx="543333" cy="630115"/>
        </a:xfrm>
        <a:prstGeom prst="rect">
          <a:avLst/>
        </a:prstGeom>
      </xdr:spPr>
    </xdr:pic>
    <xdr:clientData/>
  </xdr:twoCellAnchor>
  <xdr:twoCellAnchor editAs="oneCell">
    <xdr:from>
      <xdr:col>7</xdr:col>
      <xdr:colOff>189526</xdr:colOff>
      <xdr:row>65</xdr:row>
      <xdr:rowOff>281984</xdr:rowOff>
    </xdr:from>
    <xdr:to>
      <xdr:col>7</xdr:col>
      <xdr:colOff>732859</xdr:colOff>
      <xdr:row>65</xdr:row>
      <xdr:rowOff>912099</xdr:rowOff>
    </xdr:to>
    <xdr:pic>
      <xdr:nvPicPr>
        <xdr:cNvPr id="68" name="Imagem 67">
          <a:extLst>
            <a:ext uri="{FF2B5EF4-FFF2-40B4-BE49-F238E27FC236}">
              <a16:creationId xmlns:a16="http://schemas.microsoft.com/office/drawing/2014/main" id="{BF579012-8ACD-4070-BB43-7E3B93BA6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930545" y="30263753"/>
          <a:ext cx="543333" cy="630115"/>
        </a:xfrm>
        <a:prstGeom prst="rect">
          <a:avLst/>
        </a:prstGeom>
      </xdr:spPr>
    </xdr:pic>
    <xdr:clientData/>
  </xdr:twoCellAnchor>
  <xdr:twoCellAnchor editAs="oneCell">
    <xdr:from>
      <xdr:col>7</xdr:col>
      <xdr:colOff>157347</xdr:colOff>
      <xdr:row>81</xdr:row>
      <xdr:rowOff>246736</xdr:rowOff>
    </xdr:from>
    <xdr:to>
      <xdr:col>7</xdr:col>
      <xdr:colOff>700680</xdr:colOff>
      <xdr:row>81</xdr:row>
      <xdr:rowOff>876851</xdr:rowOff>
    </xdr:to>
    <xdr:pic>
      <xdr:nvPicPr>
        <xdr:cNvPr id="72" name="Imagem 71">
          <a:extLst>
            <a:ext uri="{FF2B5EF4-FFF2-40B4-BE49-F238E27FC236}">
              <a16:creationId xmlns:a16="http://schemas.microsoft.com/office/drawing/2014/main" id="{059676F9-6F41-4DFD-9052-8B17604D1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898366" y="37694640"/>
          <a:ext cx="543333" cy="630115"/>
        </a:xfrm>
        <a:prstGeom prst="rect">
          <a:avLst/>
        </a:prstGeom>
      </xdr:spPr>
    </xdr:pic>
    <xdr:clientData/>
  </xdr:twoCellAnchor>
  <xdr:twoCellAnchor editAs="oneCell">
    <xdr:from>
      <xdr:col>7</xdr:col>
      <xdr:colOff>150023</xdr:colOff>
      <xdr:row>97</xdr:row>
      <xdr:rowOff>296862</xdr:rowOff>
    </xdr:from>
    <xdr:to>
      <xdr:col>7</xdr:col>
      <xdr:colOff>693356</xdr:colOff>
      <xdr:row>97</xdr:row>
      <xdr:rowOff>926977</xdr:rowOff>
    </xdr:to>
    <xdr:pic>
      <xdr:nvPicPr>
        <xdr:cNvPr id="76" name="Imagem 75">
          <a:extLst>
            <a:ext uri="{FF2B5EF4-FFF2-40B4-BE49-F238E27FC236}">
              <a16:creationId xmlns:a16="http://schemas.microsoft.com/office/drawing/2014/main" id="{F19A8510-85DA-4E7E-AFD9-4E1958C85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891042" y="45210900"/>
          <a:ext cx="543333" cy="630115"/>
        </a:xfrm>
        <a:prstGeom prst="rect">
          <a:avLst/>
        </a:prstGeom>
      </xdr:spPr>
    </xdr:pic>
    <xdr:clientData/>
  </xdr:twoCellAnchor>
  <xdr:twoCellAnchor editAs="oneCell">
    <xdr:from>
      <xdr:col>7</xdr:col>
      <xdr:colOff>160813</xdr:colOff>
      <xdr:row>113</xdr:row>
      <xdr:rowOff>284690</xdr:rowOff>
    </xdr:from>
    <xdr:to>
      <xdr:col>7</xdr:col>
      <xdr:colOff>704146</xdr:colOff>
      <xdr:row>113</xdr:row>
      <xdr:rowOff>914805</xdr:rowOff>
    </xdr:to>
    <xdr:pic>
      <xdr:nvPicPr>
        <xdr:cNvPr id="78" name="Imagem 77">
          <a:extLst>
            <a:ext uri="{FF2B5EF4-FFF2-40B4-BE49-F238E27FC236}">
              <a16:creationId xmlns:a16="http://schemas.microsoft.com/office/drawing/2014/main" id="{9E27D480-1BB7-4F62-8D41-76C8B1A94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901832" y="52664863"/>
          <a:ext cx="543333" cy="630115"/>
        </a:xfrm>
        <a:prstGeom prst="rect">
          <a:avLst/>
        </a:prstGeom>
      </xdr:spPr>
    </xdr:pic>
    <xdr:clientData/>
  </xdr:twoCellAnchor>
  <xdr:twoCellAnchor editAs="oneCell">
    <xdr:from>
      <xdr:col>7</xdr:col>
      <xdr:colOff>161193</xdr:colOff>
      <xdr:row>177</xdr:row>
      <xdr:rowOff>300403</xdr:rowOff>
    </xdr:from>
    <xdr:to>
      <xdr:col>7</xdr:col>
      <xdr:colOff>704526</xdr:colOff>
      <xdr:row>177</xdr:row>
      <xdr:rowOff>930518</xdr:rowOff>
    </xdr:to>
    <xdr:pic>
      <xdr:nvPicPr>
        <xdr:cNvPr id="80" name="Imagem 79">
          <a:extLst>
            <a:ext uri="{FF2B5EF4-FFF2-40B4-BE49-F238E27FC236}">
              <a16:creationId xmlns:a16="http://schemas.microsoft.com/office/drawing/2014/main" id="{A48476A5-24EF-4A25-A1A9-A59B1B6A8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902212" y="82545115"/>
          <a:ext cx="543333" cy="630115"/>
        </a:xfrm>
        <a:prstGeom prst="rect">
          <a:avLst/>
        </a:prstGeom>
      </xdr:spPr>
    </xdr:pic>
    <xdr:clientData/>
  </xdr:twoCellAnchor>
  <xdr:twoCellAnchor editAs="oneCell">
    <xdr:from>
      <xdr:col>7</xdr:col>
      <xdr:colOff>172005</xdr:colOff>
      <xdr:row>161</xdr:row>
      <xdr:rowOff>280427</xdr:rowOff>
    </xdr:from>
    <xdr:to>
      <xdr:col>7</xdr:col>
      <xdr:colOff>715338</xdr:colOff>
      <xdr:row>161</xdr:row>
      <xdr:rowOff>910542</xdr:rowOff>
    </xdr:to>
    <xdr:pic>
      <xdr:nvPicPr>
        <xdr:cNvPr id="86" name="Imagem 85">
          <a:extLst>
            <a:ext uri="{FF2B5EF4-FFF2-40B4-BE49-F238E27FC236}">
              <a16:creationId xmlns:a16="http://schemas.microsoft.com/office/drawing/2014/main" id="{FE34D744-1F50-4757-B7D6-6E9AD91AD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913024" y="75059004"/>
          <a:ext cx="543333" cy="630115"/>
        </a:xfrm>
        <a:prstGeom prst="rect">
          <a:avLst/>
        </a:prstGeom>
      </xdr:spPr>
    </xdr:pic>
    <xdr:clientData/>
  </xdr:twoCellAnchor>
  <xdr:twoCellAnchor editAs="oneCell">
    <xdr:from>
      <xdr:col>7</xdr:col>
      <xdr:colOff>172323</xdr:colOff>
      <xdr:row>145</xdr:row>
      <xdr:rowOff>284458</xdr:rowOff>
    </xdr:from>
    <xdr:to>
      <xdr:col>7</xdr:col>
      <xdr:colOff>715656</xdr:colOff>
      <xdr:row>145</xdr:row>
      <xdr:rowOff>914573</xdr:rowOff>
    </xdr:to>
    <xdr:pic>
      <xdr:nvPicPr>
        <xdr:cNvPr id="87" name="Imagem 86">
          <a:extLst>
            <a:ext uri="{FF2B5EF4-FFF2-40B4-BE49-F238E27FC236}">
              <a16:creationId xmlns:a16="http://schemas.microsoft.com/office/drawing/2014/main" id="{EF07C6E9-C10D-491B-A7A3-9FBC22D40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913342" y="67596900"/>
          <a:ext cx="543333" cy="630115"/>
        </a:xfrm>
        <a:prstGeom prst="rect">
          <a:avLst/>
        </a:prstGeom>
      </xdr:spPr>
    </xdr:pic>
    <xdr:clientData/>
  </xdr:twoCellAnchor>
  <xdr:twoCellAnchor editAs="oneCell">
    <xdr:from>
      <xdr:col>7</xdr:col>
      <xdr:colOff>152572</xdr:colOff>
      <xdr:row>129</xdr:row>
      <xdr:rowOff>306007</xdr:rowOff>
    </xdr:from>
    <xdr:to>
      <xdr:col>7</xdr:col>
      <xdr:colOff>695905</xdr:colOff>
      <xdr:row>129</xdr:row>
      <xdr:rowOff>936122</xdr:rowOff>
    </xdr:to>
    <xdr:pic>
      <xdr:nvPicPr>
        <xdr:cNvPr id="89" name="Imagem 88">
          <a:extLst>
            <a:ext uri="{FF2B5EF4-FFF2-40B4-BE49-F238E27FC236}">
              <a16:creationId xmlns:a16="http://schemas.microsoft.com/office/drawing/2014/main" id="{B0FF1E27-057C-416F-9B93-09DD97F49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893591" y="60152315"/>
          <a:ext cx="543333" cy="63011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9524</xdr:colOff>
      <xdr:row>0</xdr:row>
      <xdr:rowOff>114299</xdr:rowOff>
    </xdr:from>
    <xdr:to>
      <xdr:col>1</xdr:col>
      <xdr:colOff>4334636</xdr:colOff>
      <xdr:row>1</xdr:row>
      <xdr:rowOff>1216151</xdr:rowOff>
    </xdr:to>
    <xdr:pic>
      <xdr:nvPicPr>
        <xdr:cNvPr id="2" name="Imagem_1" descr="Foto de uma menina escrevendo" title="Faixa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114299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1</xdr:row>
      <xdr:rowOff>1304924</xdr:rowOff>
    </xdr:from>
    <xdr:to>
      <xdr:col>1</xdr:col>
      <xdr:colOff>4334636</xdr:colOff>
      <xdr:row>2</xdr:row>
      <xdr:rowOff>1216151</xdr:rowOff>
    </xdr:to>
    <xdr:pic>
      <xdr:nvPicPr>
        <xdr:cNvPr id="3" name="Imagem_2" descr="Foto de alunos discutindo" title="Faixa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02"/>
        <a:stretch/>
      </xdr:blipFill>
      <xdr:spPr>
        <a:xfrm>
          <a:off x="133349" y="1419224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2</xdr:row>
      <xdr:rowOff>1304924</xdr:rowOff>
    </xdr:from>
    <xdr:to>
      <xdr:col>1</xdr:col>
      <xdr:colOff>4334636</xdr:colOff>
      <xdr:row>3</xdr:row>
      <xdr:rowOff>1216151</xdr:rowOff>
    </xdr:to>
    <xdr:pic>
      <xdr:nvPicPr>
        <xdr:cNvPr id="4" name="Imagem_3" descr="Foto de um rapaz atravessando um cruzamento" title="Faixa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2724149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3</xdr:row>
      <xdr:rowOff>1304924</xdr:rowOff>
    </xdr:from>
    <xdr:to>
      <xdr:col>1</xdr:col>
      <xdr:colOff>4334636</xdr:colOff>
      <xdr:row>4</xdr:row>
      <xdr:rowOff>1216151</xdr:rowOff>
    </xdr:to>
    <xdr:pic>
      <xdr:nvPicPr>
        <xdr:cNvPr id="5" name="Imagem_4" descr="Foto de alunos levantando as mãos" title="Faixa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4029074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4</xdr:row>
      <xdr:rowOff>1304924</xdr:rowOff>
    </xdr:from>
    <xdr:to>
      <xdr:col>1</xdr:col>
      <xdr:colOff>4334636</xdr:colOff>
      <xdr:row>5</xdr:row>
      <xdr:rowOff>1216151</xdr:rowOff>
    </xdr:to>
    <xdr:pic>
      <xdr:nvPicPr>
        <xdr:cNvPr id="6" name="Imagem_5" descr="Foto de um aluno na palestra" title="Faixa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5333999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5</xdr:row>
      <xdr:rowOff>1304924</xdr:rowOff>
    </xdr:from>
    <xdr:to>
      <xdr:col>1</xdr:col>
      <xdr:colOff>4334636</xdr:colOff>
      <xdr:row>6</xdr:row>
      <xdr:rowOff>1216151</xdr:rowOff>
    </xdr:to>
    <xdr:pic>
      <xdr:nvPicPr>
        <xdr:cNvPr id="7" name="Imagem_6" descr="Foto de formatura" title="Faixa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6638924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6</xdr:row>
      <xdr:rowOff>1304924</xdr:rowOff>
    </xdr:from>
    <xdr:to>
      <xdr:col>1</xdr:col>
      <xdr:colOff>4334636</xdr:colOff>
      <xdr:row>7</xdr:row>
      <xdr:rowOff>1216151</xdr:rowOff>
    </xdr:to>
    <xdr:pic>
      <xdr:nvPicPr>
        <xdr:cNvPr id="8" name="Imagem_7" descr="Foto de alunos brincando" title="Faixa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7943849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7</xdr:row>
      <xdr:rowOff>1304924</xdr:rowOff>
    </xdr:from>
    <xdr:to>
      <xdr:col>1</xdr:col>
      <xdr:colOff>4334636</xdr:colOff>
      <xdr:row>8</xdr:row>
      <xdr:rowOff>1216151</xdr:rowOff>
    </xdr:to>
    <xdr:pic>
      <xdr:nvPicPr>
        <xdr:cNvPr id="9" name="Imagem_8" descr="Foto de uma menina usando seu bloco de anotações" title="Faixa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9248774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8</xdr:row>
      <xdr:rowOff>1304924</xdr:rowOff>
    </xdr:from>
    <xdr:to>
      <xdr:col>1</xdr:col>
      <xdr:colOff>4334636</xdr:colOff>
      <xdr:row>9</xdr:row>
      <xdr:rowOff>1216151</xdr:rowOff>
    </xdr:to>
    <xdr:pic>
      <xdr:nvPicPr>
        <xdr:cNvPr id="10" name="Imagem_9" descr="Foto de uma equipe de futebol" title="Faixa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10553699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9</xdr:row>
      <xdr:rowOff>1304924</xdr:rowOff>
    </xdr:from>
    <xdr:to>
      <xdr:col>1</xdr:col>
      <xdr:colOff>4334636</xdr:colOff>
      <xdr:row>10</xdr:row>
      <xdr:rowOff>1216151</xdr:rowOff>
    </xdr:to>
    <xdr:pic>
      <xdr:nvPicPr>
        <xdr:cNvPr id="11" name="Imagem_10" descr="Foto de grupo de basquete" title="Faixa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11858624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10</xdr:row>
      <xdr:rowOff>1304924</xdr:rowOff>
    </xdr:from>
    <xdr:to>
      <xdr:col>1</xdr:col>
      <xdr:colOff>4334636</xdr:colOff>
      <xdr:row>11</xdr:row>
      <xdr:rowOff>1216151</xdr:rowOff>
    </xdr:to>
    <xdr:pic>
      <xdr:nvPicPr>
        <xdr:cNvPr id="12" name="Imagem_11" descr="Foto de alunos no laboratório" title="Faixa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13163549"/>
          <a:ext cx="4325112" cy="12161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</xdr:colOff>
      <xdr:row>11</xdr:row>
      <xdr:rowOff>1304924</xdr:rowOff>
    </xdr:from>
    <xdr:to>
      <xdr:col>1</xdr:col>
      <xdr:colOff>4334636</xdr:colOff>
      <xdr:row>12</xdr:row>
      <xdr:rowOff>1216151</xdr:rowOff>
    </xdr:to>
    <xdr:pic>
      <xdr:nvPicPr>
        <xdr:cNvPr id="13" name="Imagem_12" descr="Foto de uma menina carregando presentes" title="Faixa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3349" y="14468474"/>
          <a:ext cx="4325112" cy="121615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Custom 1">
      <a:majorFont>
        <a:latin typeface="Franklin Gothic Medium Cond"/>
        <a:ea typeface=""/>
        <a:cs typeface=""/>
      </a:majorFont>
      <a:minorFont>
        <a:latin typeface="Trebuchet MS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tabColor rgb="FFFF0000"/>
    <pageSetUpPr autoPageBreaks="0"/>
  </sheetPr>
  <dimension ref="A1:M192"/>
  <sheetViews>
    <sheetView showGridLines="0" tabSelected="1" view="pageBreakPreview" topLeftCell="A34" zoomScale="130" zoomScaleNormal="85" zoomScaleSheetLayoutView="130" workbookViewId="0">
      <selection activeCell="L34" sqref="L34"/>
    </sheetView>
  </sheetViews>
  <sheetFormatPr defaultColWidth="8.75" defaultRowHeight="14.25"/>
  <cols>
    <col min="1" max="1" width="1.625" style="7" customWidth="1"/>
    <col min="2" max="8" width="18.875" style="7" customWidth="1"/>
    <col min="9" max="9" width="1.625" style="7" customWidth="1"/>
    <col min="10" max="13" width="8.75" style="7"/>
    <col min="14" max="14" width="6.75" style="7" customWidth="1"/>
    <col min="15" max="16384" width="8.75" style="7"/>
  </cols>
  <sheetData>
    <row r="1" spans="1:9" ht="9" customHeight="1" thickBot="1">
      <c r="A1" s="6"/>
      <c r="I1" s="7" t="s">
        <v>1</v>
      </c>
    </row>
    <row r="2" spans="1:9" ht="95.25" customHeight="1" thickTop="1" thickBot="1">
      <c r="B2" s="47">
        <v>2025</v>
      </c>
      <c r="C2" s="73" t="s">
        <v>5</v>
      </c>
      <c r="D2" s="73"/>
      <c r="E2" s="8"/>
      <c r="F2" s="9"/>
      <c r="G2" s="10"/>
      <c r="H2" s="11"/>
    </row>
    <row r="3" spans="1:9" ht="9" customHeight="1" thickTop="1"/>
    <row r="4" spans="1:9" s="12" customFormat="1" ht="24" customHeight="1">
      <c r="B4" s="48" t="s">
        <v>2</v>
      </c>
      <c r="C4" s="54" t="str">
        <f>(TEXT(C5,"dddd"))</f>
        <v>segunda-feira</v>
      </c>
      <c r="D4" s="48" t="str">
        <f>TEXT(D5,"dddd")</f>
        <v>terça-feira</v>
      </c>
      <c r="E4" s="54" t="str">
        <f>TEXT(E5,"dddd")</f>
        <v>quarta-feira</v>
      </c>
      <c r="F4" s="48" t="str">
        <f>TEXT(F5,"dddd")</f>
        <v>quinta-feira</v>
      </c>
      <c r="G4" s="54" t="str">
        <f>TEXT(G5,"dddd")</f>
        <v>sexta-feira</v>
      </c>
      <c r="H4" s="48" t="str">
        <f>(TEXT(H5,"dddd"))</f>
        <v>sábado</v>
      </c>
    </row>
    <row r="5" spans="1:9" s="13" customFormat="1" ht="24" customHeight="1">
      <c r="B5" s="14">
        <f t="array" ref="B5:H5">Dias+1+DATE(CalendárioAno1,CaléndárioMês1Opção,1)-WEEKDAY(DATE(CalendárioAno1,CaléndárioMês1Opção,1),DiaDaSemanaOpção)</f>
        <v>45837</v>
      </c>
      <c r="C5" s="15">
        <v>45838</v>
      </c>
      <c r="D5" s="49">
        <v>45839</v>
      </c>
      <c r="E5" s="16">
        <v>45840</v>
      </c>
      <c r="F5" s="17">
        <v>45841</v>
      </c>
      <c r="G5" s="18">
        <v>45842</v>
      </c>
      <c r="H5" s="19">
        <v>45843</v>
      </c>
    </row>
    <row r="6" spans="1:9" s="20" customFormat="1" ht="51" customHeight="1">
      <c r="B6" s="1"/>
      <c r="C6" s="1"/>
      <c r="D6" s="5" t="s">
        <v>29</v>
      </c>
      <c r="E6" s="4"/>
      <c r="F6" s="4"/>
      <c r="G6" s="4"/>
      <c r="H6" s="4"/>
    </row>
    <row r="7" spans="1:9" s="13" customFormat="1" ht="24" customHeight="1">
      <c r="B7" s="21">
        <f t="array" ref="B7:H7">Dias+8+DATE(CalendárioAno1,CaléndárioMês1Opção,1)-WEEKDAY(DATE(CalendárioAno1,CaléndárioMês1Opção,1),DiaDaSemanaOpção)</f>
        <v>45844</v>
      </c>
      <c r="C7" s="22">
        <v>45845</v>
      </c>
      <c r="D7" s="23">
        <v>45846</v>
      </c>
      <c r="E7" s="24">
        <v>45847</v>
      </c>
      <c r="F7" s="25">
        <v>45848</v>
      </c>
      <c r="G7" s="26">
        <v>45849</v>
      </c>
      <c r="H7" s="49">
        <v>45850</v>
      </c>
    </row>
    <row r="8" spans="1:9" s="20" customFormat="1" ht="51" customHeight="1">
      <c r="B8" s="4"/>
      <c r="C8" s="4"/>
      <c r="D8" s="4"/>
      <c r="E8" s="4"/>
      <c r="F8" s="4"/>
      <c r="G8" s="4"/>
      <c r="H8" s="5" t="s">
        <v>23</v>
      </c>
    </row>
    <row r="9" spans="1:9" s="13" customFormat="1" ht="24" customHeight="1">
      <c r="B9" s="58">
        <f t="array" ref="B9:H9">Dias+15+DATE(CalendárioAno1,CaléndárioMês1Opção,1)-WEEKDAY(DATE(CalendárioAno1,CaléndárioMês1Opção,1),DiaDaSemanaOpção)</f>
        <v>45851</v>
      </c>
      <c r="C9" s="58">
        <v>45852</v>
      </c>
      <c r="D9" s="58">
        <v>45853</v>
      </c>
      <c r="E9" s="58">
        <v>45854</v>
      </c>
      <c r="F9" s="58">
        <v>45855</v>
      </c>
      <c r="G9" s="28">
        <v>45856</v>
      </c>
      <c r="H9" s="29">
        <v>45857</v>
      </c>
    </row>
    <row r="10" spans="1:9" s="20" customFormat="1" ht="51" customHeight="1">
      <c r="B10" s="60" t="s">
        <v>3</v>
      </c>
      <c r="C10" s="60" t="s">
        <v>3</v>
      </c>
      <c r="D10" s="60" t="s">
        <v>3</v>
      </c>
      <c r="E10" s="60" t="s">
        <v>3</v>
      </c>
      <c r="F10" s="60" t="s">
        <v>3</v>
      </c>
      <c r="G10" s="4"/>
      <c r="H10" s="4"/>
    </row>
    <row r="11" spans="1:9" s="13" customFormat="1" ht="24" customHeight="1">
      <c r="B11" s="49">
        <f t="array" ref="B11:H11">Dias+22+DATE(CalendárioAno1,CaléndárioMês1Opção,1)-WEEKDAY(DATE(CalendárioAno1,CaléndárioMês1Opção,1),DiaDaSemanaOpção)</f>
        <v>45858</v>
      </c>
      <c r="C11" s="30">
        <v>45859</v>
      </c>
      <c r="D11" s="31">
        <v>45860</v>
      </c>
      <c r="E11" s="32">
        <v>45861</v>
      </c>
      <c r="F11" s="28">
        <v>45862</v>
      </c>
      <c r="G11" s="28">
        <v>45863</v>
      </c>
      <c r="H11" s="28">
        <v>45864</v>
      </c>
    </row>
    <row r="12" spans="1:9" s="20" customFormat="1" ht="51" customHeight="1">
      <c r="B12" s="5" t="s">
        <v>27</v>
      </c>
      <c r="C12" s="1"/>
      <c r="D12" s="1"/>
      <c r="E12" s="1"/>
      <c r="F12" s="4"/>
      <c r="G12" s="4"/>
      <c r="H12" s="4"/>
    </row>
    <row r="13" spans="1:9" s="13" customFormat="1" ht="24" customHeight="1">
      <c r="B13" s="28">
        <f t="array" ref="B13:H13">Dias+29+DATE(CalendárioAno1,CaléndárioMês1Opção,1)-WEEKDAY(DATE(CalendárioAno1,CaléndárioMês1Opção,1),DiaDaSemanaOpção)</f>
        <v>45865</v>
      </c>
      <c r="C13" s="33">
        <v>45866</v>
      </c>
      <c r="D13" s="34">
        <v>45867</v>
      </c>
      <c r="E13" s="49">
        <v>45868</v>
      </c>
      <c r="F13" s="35">
        <v>45869</v>
      </c>
      <c r="G13" s="36">
        <v>45870</v>
      </c>
      <c r="H13" s="37">
        <v>45871</v>
      </c>
    </row>
    <row r="14" spans="1:9" s="20" customFormat="1" ht="51" customHeight="1">
      <c r="B14" s="4"/>
      <c r="C14" s="1"/>
      <c r="D14" s="1"/>
      <c r="E14" s="5" t="s">
        <v>28</v>
      </c>
      <c r="F14" s="1"/>
      <c r="G14" s="1"/>
      <c r="H14" s="1"/>
    </row>
    <row r="15" spans="1:9" s="38" customFormat="1" ht="24" customHeight="1">
      <c r="B15" s="14">
        <f t="array" ref="B15:C15">Dias+36+DATE(CalendárioAno1,CaléndárioMês1Opção,1)-WEEKDAY(DATE(CalendárioAno1,CaléndárioMês1Opção,1),DiaDaSemanaOpção)</f>
        <v>45872</v>
      </c>
      <c r="C15" s="15">
        <v>45873</v>
      </c>
      <c r="D15" s="77" t="s">
        <v>0</v>
      </c>
      <c r="E15" s="78"/>
      <c r="F15" s="78"/>
      <c r="G15" s="78"/>
      <c r="H15" s="78"/>
    </row>
    <row r="16" spans="1:9" s="20" customFormat="1" ht="51" customHeight="1">
      <c r="B16" s="1"/>
      <c r="C16" s="1"/>
      <c r="D16" s="2"/>
      <c r="E16" s="3"/>
      <c r="F16" s="3"/>
      <c r="G16" s="3"/>
      <c r="H16" s="1"/>
    </row>
    <row r="17" spans="2:8" s="41" customFormat="1" ht="9" customHeight="1" thickBot="1">
      <c r="B17" s="39"/>
      <c r="C17" s="39"/>
      <c r="D17" s="40"/>
      <c r="E17" s="40"/>
      <c r="F17" s="40"/>
      <c r="G17" s="40"/>
      <c r="H17" s="40"/>
    </row>
    <row r="18" spans="2:8" ht="95.25" customHeight="1" thickTop="1" thickBot="1">
      <c r="B18" s="47">
        <f>YEAR(DATE(CalendárioAno1,CaléndárioMês1Opção+1,1))</f>
        <v>2025</v>
      </c>
      <c r="C18" s="73" t="s">
        <v>16</v>
      </c>
      <c r="D18" s="73"/>
      <c r="E18" s="8"/>
      <c r="F18" s="9"/>
      <c r="G18" s="10"/>
      <c r="H18" s="11"/>
    </row>
    <row r="19" spans="2:8" ht="9" customHeight="1" thickTop="1"/>
    <row r="20" spans="2:8" s="12" customFormat="1" ht="24" customHeight="1">
      <c r="B20" s="48" t="s">
        <v>2</v>
      </c>
      <c r="C20" s="54" t="str">
        <f>(TEXT(C21,"dddd"))</f>
        <v>segunda-feira</v>
      </c>
      <c r="D20" s="48" t="str">
        <f>TEXT(D21,"dddd")</f>
        <v>terça-feira</v>
      </c>
      <c r="E20" s="54" t="str">
        <f>TEXT(E21,"dddd")</f>
        <v>quarta-feira</v>
      </c>
      <c r="F20" s="48" t="str">
        <f>TEXT(F21,"dddd")</f>
        <v>quinta-feira</v>
      </c>
      <c r="G20" s="54" t="str">
        <f>TEXT(G21,"dddd")</f>
        <v>sexta-feira</v>
      </c>
      <c r="H20" s="48" t="str">
        <f>(TEXT(H21,"dddd"))</f>
        <v>sábado</v>
      </c>
    </row>
    <row r="21" spans="2:8" s="38" customFormat="1" ht="24" customHeight="1">
      <c r="B21" s="19">
        <f t="array" ref="B21:H21">Dias+1+DATE(CalendárioAno2,CaléndárioMês2Opção,1)-WEEKDAY(DATE(CalendárioAno2,CaléndárioMês2Opção,1),DiaDaSemanaOpção)</f>
        <v>45865</v>
      </c>
      <c r="C21" s="42">
        <v>45866</v>
      </c>
      <c r="D21" s="42">
        <v>45867</v>
      </c>
      <c r="E21" s="42">
        <v>45868</v>
      </c>
      <c r="F21" s="42">
        <v>45869</v>
      </c>
      <c r="G21" s="59">
        <v>45870</v>
      </c>
      <c r="H21" s="59">
        <v>45871</v>
      </c>
    </row>
    <row r="22" spans="2:8" s="20" customFormat="1" ht="51" customHeight="1">
      <c r="B22" s="1"/>
      <c r="C22" s="1"/>
      <c r="D22" s="1"/>
      <c r="E22" s="1"/>
      <c r="F22" s="1"/>
      <c r="G22" s="60" t="s">
        <v>21</v>
      </c>
      <c r="H22" s="60" t="s">
        <v>38</v>
      </c>
    </row>
    <row r="23" spans="2:8" s="38" customFormat="1" ht="24" customHeight="1">
      <c r="B23" s="59">
        <f t="array" ref="B23:H23">Dias+8+DATE(CalendárioAno2,CaléndárioMês2Opção,1)-WEEKDAY(DATE(CalendárioAno2,CaléndárioMês2Opção,1),DiaDaSemanaOpção)</f>
        <v>45872</v>
      </c>
      <c r="C23" s="43">
        <v>45873</v>
      </c>
      <c r="D23" s="43">
        <v>45874</v>
      </c>
      <c r="E23" s="43">
        <v>45875</v>
      </c>
      <c r="F23" s="43">
        <v>45876</v>
      </c>
      <c r="G23" s="43">
        <v>45877</v>
      </c>
      <c r="H23" s="50">
        <v>45878</v>
      </c>
    </row>
    <row r="24" spans="2:8" s="20" customFormat="1" ht="51" customHeight="1">
      <c r="B24" s="60" t="s">
        <v>38</v>
      </c>
      <c r="C24" s="1"/>
      <c r="D24" s="1"/>
      <c r="E24" s="1"/>
      <c r="F24" s="1"/>
      <c r="G24" s="1"/>
      <c r="H24" s="5" t="s">
        <v>23</v>
      </c>
    </row>
    <row r="25" spans="2:8" s="38" customFormat="1" ht="24" customHeight="1">
      <c r="B25" s="50">
        <f t="array" ref="B25:H25">Dias+15+DATE(CalendárioAno2,CaléndárioMês2Opção,1)-WEEKDAY(DATE(CalendárioAno2,CaléndárioMês2Opção,1),DiaDaSemanaOpção)</f>
        <v>45879</v>
      </c>
      <c r="C25" s="43">
        <v>45880</v>
      </c>
      <c r="D25" s="50">
        <v>45881</v>
      </c>
      <c r="E25" s="43">
        <v>45882</v>
      </c>
      <c r="F25" s="43">
        <v>45883</v>
      </c>
      <c r="G25" s="50">
        <v>45884</v>
      </c>
      <c r="H25" s="43">
        <v>45885</v>
      </c>
    </row>
    <row r="26" spans="2:8" s="20" customFormat="1" ht="51" customHeight="1">
      <c r="B26" s="5" t="s">
        <v>24</v>
      </c>
      <c r="C26" s="1"/>
      <c r="D26" s="5" t="s">
        <v>22</v>
      </c>
      <c r="E26" s="1"/>
      <c r="F26" s="1"/>
      <c r="G26" s="62" t="s">
        <v>25</v>
      </c>
      <c r="H26" s="1"/>
    </row>
    <row r="27" spans="2:8" s="38" customFormat="1" ht="24" customHeight="1">
      <c r="B27" s="27">
        <f t="array" ref="B27:H27">Dias+22+DATE(CalendárioAno2,CaléndárioMês2Opção,1)-WEEKDAY(DATE(CalendárioAno2,CaléndárioMês2Opção,1),DiaDaSemanaOpção)</f>
        <v>45886</v>
      </c>
      <c r="C27" s="43">
        <v>45887</v>
      </c>
      <c r="D27" s="43">
        <v>45888</v>
      </c>
      <c r="E27" s="43">
        <v>45889</v>
      </c>
      <c r="F27" s="43">
        <v>45890</v>
      </c>
      <c r="G27" s="43">
        <v>45891</v>
      </c>
      <c r="H27" s="43">
        <v>45892</v>
      </c>
    </row>
    <row r="28" spans="2:8" s="20" customFormat="1" ht="51" customHeight="1">
      <c r="B28" s="1"/>
      <c r="C28" s="1"/>
      <c r="D28" s="1"/>
      <c r="E28" s="1"/>
      <c r="F28" s="1"/>
      <c r="G28" s="1"/>
      <c r="H28" s="1"/>
    </row>
    <row r="29" spans="2:8" s="38" customFormat="1" ht="24" customHeight="1">
      <c r="B29" s="27">
        <f t="array" ref="B29:H29">Dias+29+DATE(CalendárioAno2,CaléndárioMês2Opção,1)-WEEKDAY(DATE(CalendárioAno2,CaléndárioMês2Opção,1),DiaDaSemanaOpção)</f>
        <v>45893</v>
      </c>
      <c r="C29" s="43">
        <v>45894</v>
      </c>
      <c r="D29" s="43">
        <v>45895</v>
      </c>
      <c r="E29" s="43">
        <v>45896</v>
      </c>
      <c r="F29" s="50">
        <v>45897</v>
      </c>
      <c r="G29" s="59">
        <v>45898</v>
      </c>
      <c r="H29" s="59">
        <v>45899</v>
      </c>
    </row>
    <row r="30" spans="2:8" s="20" customFormat="1" ht="51" customHeight="1">
      <c r="B30" s="1"/>
      <c r="C30" s="1"/>
      <c r="D30" s="1"/>
      <c r="E30" s="1"/>
      <c r="F30" s="60" t="s">
        <v>26</v>
      </c>
      <c r="G30" s="60" t="s">
        <v>17</v>
      </c>
      <c r="H30" s="60" t="s">
        <v>17</v>
      </c>
    </row>
    <row r="31" spans="2:8" s="38" customFormat="1" ht="24" customHeight="1">
      <c r="B31" s="19">
        <f t="array" ref="B31:C31">Dias+36+DATE(CalendárioAno2,CaléndárioMês2Opção,1)-WEEKDAY(DATE(CalendárioAno2,CaléndárioMês2Opção,1),DiaDaSemanaOpção)</f>
        <v>45900</v>
      </c>
      <c r="C31" s="42">
        <v>45901</v>
      </c>
      <c r="D31" s="77" t="s">
        <v>0</v>
      </c>
      <c r="E31" s="77"/>
      <c r="F31" s="77"/>
      <c r="G31" s="77"/>
      <c r="H31" s="77"/>
    </row>
    <row r="32" spans="2:8" s="20" customFormat="1" ht="51" customHeight="1">
      <c r="B32" s="1"/>
      <c r="C32" s="1"/>
      <c r="D32" s="2"/>
      <c r="E32" s="3"/>
      <c r="F32" s="3"/>
      <c r="G32" s="3"/>
      <c r="H32" s="1"/>
    </row>
    <row r="33" spans="2:8" s="41" customFormat="1" ht="9" customHeight="1" thickBot="1">
      <c r="B33" s="39"/>
      <c r="C33" s="39"/>
      <c r="D33" s="40"/>
      <c r="E33" s="40"/>
      <c r="F33" s="40"/>
      <c r="G33" s="40"/>
      <c r="H33" s="40"/>
    </row>
    <row r="34" spans="2:8" ht="95.25" customHeight="1" thickTop="1" thickBot="1">
      <c r="B34" s="47">
        <f>YEAR(DATE(CalendárioAno2,CaléndárioMês2Opção+1,1))</f>
        <v>2025</v>
      </c>
      <c r="C34" s="73" t="s">
        <v>15</v>
      </c>
      <c r="D34" s="73"/>
      <c r="E34" s="8"/>
      <c r="F34" s="9"/>
      <c r="G34" s="10"/>
      <c r="H34" s="11"/>
    </row>
    <row r="35" spans="2:8" ht="9" customHeight="1" thickTop="1"/>
    <row r="36" spans="2:8" s="12" customFormat="1" ht="24" customHeight="1">
      <c r="B36" s="48" t="s">
        <v>2</v>
      </c>
      <c r="C36" s="54" t="str">
        <f>(TEXT(C37,"dddd"))</f>
        <v>segunda-feira</v>
      </c>
      <c r="D36" s="48" t="str">
        <f>TEXT(D37,"dddd")</f>
        <v>terça-feira</v>
      </c>
      <c r="E36" s="54" t="str">
        <f>TEXT(E37,"dddd")</f>
        <v>quarta-feira</v>
      </c>
      <c r="F36" s="48" t="str">
        <f>TEXT(F37,"dddd")</f>
        <v>quinta-feira</v>
      </c>
      <c r="G36" s="54" t="str">
        <f>TEXT(G37,"dddd")</f>
        <v>sexta-feira</v>
      </c>
      <c r="H36" s="48" t="str">
        <f>(TEXT(H37,"dddd"))</f>
        <v>sábado</v>
      </c>
    </row>
    <row r="37" spans="2:8" s="13" customFormat="1" ht="24" customHeight="1">
      <c r="B37" s="19">
        <f t="array" ref="B37:H37">Dias+1+DATE(CalendárioAno3,CaléndárioMês3Opção,1)-WEEKDAY(DATE(CalendárioAno3,CaléndárioMês3Opção,1),DiaDaSemanaOpção)</f>
        <v>45900</v>
      </c>
      <c r="C37" s="42">
        <v>45901</v>
      </c>
      <c r="D37" s="42">
        <v>45902</v>
      </c>
      <c r="E37" s="42">
        <v>45903</v>
      </c>
      <c r="F37" s="43">
        <v>45904</v>
      </c>
      <c r="G37" s="43">
        <v>45905</v>
      </c>
      <c r="H37" s="43">
        <v>45906</v>
      </c>
    </row>
    <row r="38" spans="2:8" s="20" customFormat="1" ht="51" customHeight="1">
      <c r="B38" s="1"/>
      <c r="C38" s="1"/>
      <c r="D38" s="1"/>
      <c r="E38" s="1"/>
      <c r="F38" s="1"/>
      <c r="G38" s="1"/>
      <c r="H38" s="1"/>
    </row>
    <row r="39" spans="2:8" s="13" customFormat="1" ht="24" customHeight="1">
      <c r="B39" s="50">
        <f t="array" ref="B39:H39">Dias+8+DATE(CalendárioAno3,CaléndárioMês3Opção,1)-WEEKDAY(DATE(CalendárioAno3,CaléndárioMês3Opção,1),DiaDaSemanaOpção)</f>
        <v>45907</v>
      </c>
      <c r="C39" s="43">
        <v>45908</v>
      </c>
      <c r="D39" s="43">
        <v>45909</v>
      </c>
      <c r="E39" s="51">
        <v>45910</v>
      </c>
      <c r="F39" s="43">
        <v>45911</v>
      </c>
      <c r="G39" s="43">
        <v>45912</v>
      </c>
      <c r="H39" s="51">
        <v>45913</v>
      </c>
    </row>
    <row r="40" spans="2:8" s="20" customFormat="1" ht="51" customHeight="1">
      <c r="B40" s="5" t="s">
        <v>31</v>
      </c>
      <c r="C40" s="1"/>
      <c r="D40" s="1"/>
      <c r="E40" s="5" t="s">
        <v>33</v>
      </c>
      <c r="F40" s="1"/>
      <c r="G40" s="1"/>
      <c r="H40" s="5" t="s">
        <v>23</v>
      </c>
    </row>
    <row r="41" spans="2:8" s="13" customFormat="1" ht="24" customHeight="1">
      <c r="B41" s="27">
        <f t="array" ref="B41:H41">Dias+15+DATE(CalendárioAno3,CaléndárioMês3Opção,1)-WEEKDAY(DATE(CalendárioAno3,CaléndárioMês3Opção,1),DiaDaSemanaOpção)</f>
        <v>45914</v>
      </c>
      <c r="C41" s="43">
        <v>45915</v>
      </c>
      <c r="D41" s="43">
        <v>45916</v>
      </c>
      <c r="E41" s="43">
        <v>45917</v>
      </c>
      <c r="F41" s="43">
        <v>45918</v>
      </c>
      <c r="G41" s="43">
        <v>45919</v>
      </c>
      <c r="H41" s="43">
        <v>45920</v>
      </c>
    </row>
    <row r="42" spans="2:8" s="20" customFormat="1" ht="51" customHeight="1">
      <c r="B42" s="1"/>
      <c r="C42" s="1"/>
      <c r="D42" s="1"/>
      <c r="E42" s="1"/>
      <c r="F42" s="1"/>
      <c r="G42" s="1"/>
      <c r="H42" s="4"/>
    </row>
    <row r="43" spans="2:8" s="13" customFormat="1" ht="24" customHeight="1">
      <c r="B43" s="50">
        <f t="array" ref="B43:H43">Dias+22+DATE(CalendárioAno3,CaléndárioMês3Opção,1)-WEEKDAY(DATE(CalendárioAno3,CaléndárioMês3Opção,1),DiaDaSemanaOpção)</f>
        <v>45921</v>
      </c>
      <c r="C43" s="43">
        <v>45922</v>
      </c>
      <c r="D43" s="43">
        <v>45923</v>
      </c>
      <c r="E43" s="43">
        <v>45924</v>
      </c>
      <c r="F43" s="43">
        <v>45925</v>
      </c>
      <c r="G43" s="43">
        <v>45926</v>
      </c>
      <c r="H43" s="43">
        <v>45927</v>
      </c>
    </row>
    <row r="44" spans="2:8" s="20" customFormat="1" ht="51" customHeight="1">
      <c r="B44" s="5" t="s">
        <v>32</v>
      </c>
      <c r="C44" s="1"/>
      <c r="D44" s="1"/>
      <c r="E44" s="1"/>
      <c r="F44" s="1"/>
      <c r="G44" s="4"/>
      <c r="H44" s="4"/>
    </row>
    <row r="45" spans="2:8" s="13" customFormat="1" ht="24" customHeight="1">
      <c r="B45" s="27">
        <f t="array" ref="B45:H45">Dias+29+DATE(CalendárioAno3,CaléndárioMês3Opção,1)-WEEKDAY(DATE(CalendárioAno3,CaléndárioMês3Opção,1),DiaDaSemanaOpção)</f>
        <v>45928</v>
      </c>
      <c r="C45" s="43">
        <v>45929</v>
      </c>
      <c r="D45" s="43">
        <v>45930</v>
      </c>
      <c r="E45" s="43">
        <v>45931</v>
      </c>
      <c r="F45" s="43">
        <v>45932</v>
      </c>
      <c r="G45" s="43">
        <v>45933</v>
      </c>
      <c r="H45" s="27">
        <v>45934</v>
      </c>
    </row>
    <row r="46" spans="2:8" s="20" customFormat="1" ht="51" customHeight="1">
      <c r="B46" s="1"/>
      <c r="C46" s="1"/>
      <c r="D46" s="1"/>
      <c r="E46" s="1"/>
      <c r="F46" s="1"/>
      <c r="G46" s="1"/>
      <c r="H46" s="1"/>
    </row>
    <row r="47" spans="2:8" s="13" customFormat="1" ht="24" customHeight="1">
      <c r="B47" s="19">
        <f t="array" ref="B47:C47">Dias+36+DATE(CalendárioAno3,CaléndárioMês3Opção,1)-WEEKDAY(DATE(CalendárioAno3,CaléndárioMês3Opção,1),DiaDaSemanaOpção)</f>
        <v>45935</v>
      </c>
      <c r="C47" s="42">
        <v>45936</v>
      </c>
      <c r="D47" s="77" t="s">
        <v>0</v>
      </c>
      <c r="E47" s="78"/>
      <c r="F47" s="78"/>
      <c r="G47" s="78"/>
      <c r="H47" s="78"/>
    </row>
    <row r="48" spans="2:8" s="20" customFormat="1" ht="51" customHeight="1">
      <c r="B48" s="1"/>
      <c r="C48" s="1"/>
      <c r="D48" s="2"/>
      <c r="E48" s="3"/>
      <c r="F48" s="3"/>
      <c r="G48" s="3"/>
      <c r="H48" s="1"/>
    </row>
    <row r="49" spans="2:8" s="41" customFormat="1" ht="9" customHeight="1" thickBot="1">
      <c r="B49" s="39"/>
      <c r="C49" s="39"/>
      <c r="D49" s="40"/>
      <c r="E49" s="40"/>
      <c r="F49" s="40"/>
      <c r="G49" s="40"/>
      <c r="H49" s="40"/>
    </row>
    <row r="50" spans="2:8" ht="95.25" customHeight="1" thickTop="1" thickBot="1">
      <c r="B50" s="47">
        <f>YEAR(DATE(CalendárioAno3,CaléndárioMês3Opção+1,1))</f>
        <v>2025</v>
      </c>
      <c r="C50" s="73" t="s">
        <v>14</v>
      </c>
      <c r="D50" s="73"/>
      <c r="E50" s="8"/>
      <c r="F50" s="9"/>
      <c r="G50" s="10"/>
      <c r="H50" s="11"/>
    </row>
    <row r="51" spans="2:8" ht="9" customHeight="1" thickTop="1"/>
    <row r="52" spans="2:8" s="12" customFormat="1" ht="24" customHeight="1">
      <c r="B52" s="48" t="s">
        <v>2</v>
      </c>
      <c r="C52" s="54" t="str">
        <f>(TEXT(C53,"dddd"))</f>
        <v>segunda-feira</v>
      </c>
      <c r="D52" s="48" t="str">
        <f>TEXT(D53,"dddd")</f>
        <v>terça-feira</v>
      </c>
      <c r="E52" s="54" t="str">
        <f>TEXT(E53,"dddd")</f>
        <v>quarta-feira</v>
      </c>
      <c r="F52" s="48" t="str">
        <f>TEXT(F53,"dddd")</f>
        <v>quinta-feira</v>
      </c>
      <c r="G52" s="54" t="str">
        <f>TEXT(G53,"dddd")</f>
        <v>sexta-feira</v>
      </c>
      <c r="H52" s="48" t="str">
        <f>(TEXT(H53,"dddd"))</f>
        <v>sábado</v>
      </c>
    </row>
    <row r="53" spans="2:8" s="38" customFormat="1" ht="24" customHeight="1">
      <c r="B53" s="19">
        <f t="array" ref="B53:H53">Dias+1+DATE(CalendárioAno4,CaléndárioMês4Opção,1)-WEEKDAY(DATE(CalendárioAno4,CaléndárioMês4Opção,1),DiaDaSemanaOpção)</f>
        <v>45928</v>
      </c>
      <c r="C53" s="42">
        <v>45929</v>
      </c>
      <c r="D53" s="42">
        <v>45930</v>
      </c>
      <c r="E53" s="42">
        <v>45931</v>
      </c>
      <c r="F53" s="42">
        <v>45932</v>
      </c>
      <c r="G53" s="43">
        <v>45933</v>
      </c>
      <c r="H53" s="51">
        <v>45934</v>
      </c>
    </row>
    <row r="54" spans="2:8" s="20" customFormat="1" ht="51" customHeight="1">
      <c r="B54" s="1"/>
      <c r="C54" s="1"/>
      <c r="D54" s="1"/>
      <c r="E54" s="1"/>
      <c r="F54" s="1"/>
      <c r="G54" s="1"/>
      <c r="H54" s="5" t="s">
        <v>30</v>
      </c>
    </row>
    <row r="55" spans="2:8" s="38" customFormat="1" ht="24" customHeight="1">
      <c r="B55" s="71">
        <f t="array" ref="B55:H55">Dias+8+DATE(CalendárioAno4,CaléndárioMês4Opção,1)-WEEKDAY(DATE(CalendárioAno4,CaléndárioMês4Opção,1),DiaDaSemanaOpção)</f>
        <v>45935</v>
      </c>
      <c r="C55" s="71">
        <v>45936</v>
      </c>
      <c r="D55" s="71">
        <v>45937</v>
      </c>
      <c r="E55" s="51">
        <v>45938</v>
      </c>
      <c r="F55" s="51">
        <v>45939</v>
      </c>
      <c r="G55" s="51">
        <v>45940</v>
      </c>
      <c r="H55" s="51">
        <v>45941</v>
      </c>
    </row>
    <row r="56" spans="2:8" s="20" customFormat="1" ht="51" customHeight="1">
      <c r="B56" s="1"/>
      <c r="C56" s="1"/>
      <c r="D56" s="1"/>
      <c r="E56" s="5" t="s">
        <v>36</v>
      </c>
      <c r="F56" s="5" t="s">
        <v>37</v>
      </c>
      <c r="G56" s="57" t="s">
        <v>65</v>
      </c>
      <c r="H56" s="5" t="s">
        <v>23</v>
      </c>
    </row>
    <row r="57" spans="2:8" s="38" customFormat="1" ht="24" customHeight="1">
      <c r="B57" s="50">
        <f t="array" ref="B57:H57">Dias+15+DATE(CalendárioAno4,CaléndárioMês4Opção,1)-WEEKDAY(DATE(CalendárioAno4,CaléndárioMês4Opção,1),DiaDaSemanaOpção)</f>
        <v>45942</v>
      </c>
      <c r="C57" s="43">
        <v>45943</v>
      </c>
      <c r="D57" s="43">
        <v>45944</v>
      </c>
      <c r="E57" s="43">
        <v>45945</v>
      </c>
      <c r="F57" s="51">
        <v>45946</v>
      </c>
      <c r="G57" s="43">
        <v>45947</v>
      </c>
      <c r="H57" s="43">
        <v>45948</v>
      </c>
    </row>
    <row r="58" spans="2:8" s="20" customFormat="1" ht="51" customHeight="1">
      <c r="B58" s="5" t="s">
        <v>34</v>
      </c>
      <c r="C58" s="1"/>
      <c r="D58" s="1"/>
      <c r="E58" s="1"/>
      <c r="F58" s="5" t="s">
        <v>35</v>
      </c>
      <c r="G58" s="1"/>
      <c r="H58" s="1"/>
    </row>
    <row r="59" spans="2:8" s="38" customFormat="1" ht="24" customHeight="1">
      <c r="B59" s="27">
        <f t="array" ref="B59:H59">Dias+22+DATE(CalendárioAno4,CaléndárioMês4Opção,1)-WEEKDAY(DATE(CalendárioAno4,CaléndárioMês4Opção,1),DiaDaSemanaOpção)</f>
        <v>45949</v>
      </c>
      <c r="C59" s="43">
        <v>45950</v>
      </c>
      <c r="D59" s="43">
        <v>45951</v>
      </c>
      <c r="E59" s="43">
        <v>45952</v>
      </c>
      <c r="F59" s="43">
        <v>45953</v>
      </c>
      <c r="G59" s="43">
        <v>45954</v>
      </c>
      <c r="H59" s="43">
        <v>45955</v>
      </c>
    </row>
    <row r="60" spans="2:8" s="20" customFormat="1" ht="51" customHeight="1">
      <c r="B60" s="1"/>
      <c r="C60" s="1"/>
      <c r="D60" s="1"/>
      <c r="E60" s="1"/>
      <c r="F60" s="1"/>
      <c r="G60" s="1"/>
      <c r="H60" s="1"/>
    </row>
    <row r="61" spans="2:8" s="38" customFormat="1" ht="24" customHeight="1">
      <c r="B61" s="27">
        <f t="array" ref="B61:H61">Dias+29+DATE(CalendárioAno4,CaléndárioMês4Opção,1)-WEEKDAY(DATE(CalendárioAno4,CaléndárioMês4Opção,1),DiaDaSemanaOpção)</f>
        <v>45956</v>
      </c>
      <c r="C61" s="43">
        <v>45957</v>
      </c>
      <c r="D61" s="43">
        <v>45958</v>
      </c>
      <c r="E61" s="43">
        <v>45959</v>
      </c>
      <c r="F61" s="43">
        <v>45960</v>
      </c>
      <c r="G61" s="43">
        <v>45961</v>
      </c>
      <c r="H61" s="27">
        <v>45962</v>
      </c>
    </row>
    <row r="62" spans="2:8" s="20" customFormat="1" ht="51" customHeight="1">
      <c r="B62" s="1"/>
      <c r="C62" s="1"/>
      <c r="D62" s="1"/>
      <c r="E62" s="1"/>
      <c r="F62" s="1"/>
      <c r="G62" s="1"/>
      <c r="H62" s="1"/>
    </row>
    <row r="63" spans="2:8" s="38" customFormat="1" ht="24" customHeight="1">
      <c r="B63" s="19">
        <f t="array" ref="B63:C63">Dias+36+DATE(CalendárioAno4,CaléndárioMês4Opção,1)-WEEKDAY(DATE(CalendárioAno4,CaléndárioMês4Opção,1),DiaDaSemanaOpção)</f>
        <v>45963</v>
      </c>
      <c r="C63" s="42">
        <v>45964</v>
      </c>
      <c r="D63" s="77" t="s">
        <v>0</v>
      </c>
      <c r="E63" s="78"/>
      <c r="F63" s="78"/>
      <c r="G63" s="78"/>
      <c r="H63" s="78"/>
    </row>
    <row r="64" spans="2:8" s="20" customFormat="1" ht="51" customHeight="1">
      <c r="B64" s="1"/>
      <c r="C64" s="1"/>
      <c r="D64" s="2"/>
      <c r="E64" s="3"/>
      <c r="F64" s="3"/>
      <c r="G64" s="3"/>
      <c r="H64" s="1"/>
    </row>
    <row r="65" spans="2:8" s="41" customFormat="1" ht="9" customHeight="1" thickBot="1">
      <c r="B65" s="39"/>
      <c r="C65" s="39"/>
      <c r="D65" s="40"/>
      <c r="E65" s="40"/>
      <c r="F65" s="40"/>
      <c r="G65" s="40"/>
      <c r="H65" s="40"/>
    </row>
    <row r="66" spans="2:8" ht="95.25" customHeight="1" thickTop="1" thickBot="1">
      <c r="B66" s="47">
        <f>YEAR(DATE(CalendárioAno4,CaléndárioMês4Opção+1,1))</f>
        <v>2025</v>
      </c>
      <c r="C66" s="73" t="s">
        <v>13</v>
      </c>
      <c r="D66" s="73"/>
      <c r="E66" s="8"/>
      <c r="F66" s="9"/>
      <c r="G66" s="10"/>
      <c r="H66" s="11"/>
    </row>
    <row r="67" spans="2:8" ht="9" customHeight="1" thickTop="1"/>
    <row r="68" spans="2:8" s="12" customFormat="1" ht="24" customHeight="1">
      <c r="B68" s="48" t="s">
        <v>2</v>
      </c>
      <c r="C68" s="54" t="str">
        <f>(TEXT(C69,"dddd"))</f>
        <v>segunda-feira</v>
      </c>
      <c r="D68" s="48" t="str">
        <f>TEXT(D69,"dddd")</f>
        <v>terça-feira</v>
      </c>
      <c r="E68" s="54" t="str">
        <f>TEXT(E69,"dddd")</f>
        <v>quarta-feira</v>
      </c>
      <c r="F68" s="48" t="str">
        <f>TEXT(F69,"dddd")</f>
        <v>quinta-feira</v>
      </c>
      <c r="G68" s="54" t="str">
        <f>TEXT(G69,"dddd")</f>
        <v>sexta-feira</v>
      </c>
      <c r="H68" s="48" t="str">
        <f>(TEXT(H69,"dddd"))</f>
        <v>sábado</v>
      </c>
    </row>
    <row r="69" spans="2:8" s="38" customFormat="1" ht="24" customHeight="1">
      <c r="B69" s="19">
        <f t="array" ref="B69:H69">Dias+1+DATE(CalendárioAno5,CaléndárioMês5Opção,1)-WEEKDAY(DATE(CalendárioAno5,CaléndárioMês5Opção,1),DiaDaSemanaOpção)</f>
        <v>45956</v>
      </c>
      <c r="C69" s="42">
        <v>45957</v>
      </c>
      <c r="D69" s="42">
        <v>45958</v>
      </c>
      <c r="E69" s="42">
        <v>45959</v>
      </c>
      <c r="F69" s="42">
        <v>45960</v>
      </c>
      <c r="G69" s="42">
        <v>45961</v>
      </c>
      <c r="H69" s="19">
        <v>45962</v>
      </c>
    </row>
    <row r="70" spans="2:8" s="20" customFormat="1" ht="51" customHeight="1">
      <c r="B70" s="1"/>
      <c r="C70" s="1"/>
      <c r="D70" s="1"/>
      <c r="E70" s="1"/>
      <c r="F70" s="1"/>
      <c r="G70" s="1"/>
      <c r="H70" s="1"/>
    </row>
    <row r="71" spans="2:8" s="38" customFormat="1" ht="24" customHeight="1">
      <c r="B71" s="27">
        <f t="array" ref="B71:H71">Dias+8+DATE(CalendárioAno5,CaléndárioMês5Opção,1)-WEEKDAY(DATE(CalendárioAno5,CaléndárioMês5Opção,1),DiaDaSemanaOpção)</f>
        <v>45963</v>
      </c>
      <c r="C71" s="59">
        <v>45964</v>
      </c>
      <c r="D71" s="43">
        <v>45965</v>
      </c>
      <c r="E71" s="43">
        <v>45966</v>
      </c>
      <c r="F71" s="43">
        <v>45967</v>
      </c>
      <c r="G71" s="43">
        <v>45968</v>
      </c>
      <c r="H71" s="51">
        <v>45969</v>
      </c>
    </row>
    <row r="72" spans="2:8" s="20" customFormat="1" ht="51" customHeight="1">
      <c r="B72" s="1"/>
      <c r="C72" s="63" t="s">
        <v>18</v>
      </c>
      <c r="D72" s="1"/>
      <c r="E72" s="1"/>
      <c r="F72" s="1"/>
      <c r="G72" s="1"/>
      <c r="H72" s="63" t="s">
        <v>39</v>
      </c>
    </row>
    <row r="73" spans="2:8" s="38" customFormat="1" ht="24" customHeight="1">
      <c r="B73" s="27">
        <f t="array" ref="B73:H73">Dias+15+DATE(CalendárioAno5,CaléndárioMês5Opção,1)-WEEKDAY(DATE(CalendárioAno5,CaléndárioMês5Opção,1),DiaDaSemanaOpção)</f>
        <v>45970</v>
      </c>
      <c r="C73" s="43">
        <v>45971</v>
      </c>
      <c r="D73" s="43">
        <v>45972</v>
      </c>
      <c r="E73" s="43">
        <v>45973</v>
      </c>
      <c r="F73" s="43">
        <v>45974</v>
      </c>
      <c r="G73" s="51">
        <v>45975</v>
      </c>
      <c r="H73" s="53">
        <v>45976</v>
      </c>
    </row>
    <row r="74" spans="2:8" s="20" customFormat="1" ht="51" customHeight="1">
      <c r="B74" s="1"/>
      <c r="C74" s="1"/>
      <c r="D74" s="1"/>
      <c r="E74" s="1"/>
      <c r="F74" s="1"/>
      <c r="G74" s="5" t="s">
        <v>40</v>
      </c>
      <c r="H74" s="61" t="s">
        <v>41</v>
      </c>
    </row>
    <row r="75" spans="2:8" s="38" customFormat="1" ht="24" customHeight="1">
      <c r="B75" s="27">
        <f t="array" ref="B75:H75">Dias+22+DATE(CalendárioAno5,CaléndárioMês5Opção,1)-WEEKDAY(DATE(CalendárioAno5,CaléndárioMês5Opção,1),DiaDaSemanaOpção)</f>
        <v>45977</v>
      </c>
      <c r="C75" s="43">
        <v>45978</v>
      </c>
      <c r="D75" s="43">
        <v>45979</v>
      </c>
      <c r="E75" s="43">
        <v>45980</v>
      </c>
      <c r="F75" s="43">
        <v>45981</v>
      </c>
      <c r="G75" s="43">
        <v>45982</v>
      </c>
      <c r="H75" s="27">
        <v>45983</v>
      </c>
    </row>
    <row r="76" spans="2:8" s="20" customFormat="1" ht="51" customHeight="1">
      <c r="B76" s="1"/>
      <c r="C76" s="1"/>
      <c r="D76" s="1"/>
      <c r="E76" s="1"/>
      <c r="F76" s="4"/>
      <c r="G76" s="4"/>
      <c r="H76" s="4"/>
    </row>
    <row r="77" spans="2:8" s="38" customFormat="1" ht="24" customHeight="1">
      <c r="B77" s="27">
        <f t="array" ref="B77:H77">Dias+29+DATE(CalendárioAno5,CaléndárioMês5Opção,1)-WEEKDAY(DATE(CalendárioAno5,CaléndárioMês5Opção,1),DiaDaSemanaOpção)</f>
        <v>45984</v>
      </c>
      <c r="C77" s="43">
        <v>45985</v>
      </c>
      <c r="D77" s="43">
        <v>45986</v>
      </c>
      <c r="E77" s="43">
        <v>45987</v>
      </c>
      <c r="F77" s="43">
        <v>45988</v>
      </c>
      <c r="G77" s="43">
        <v>45989</v>
      </c>
      <c r="H77" s="27">
        <v>45990</v>
      </c>
    </row>
    <row r="78" spans="2:8" s="20" customFormat="1" ht="51" customHeight="1">
      <c r="B78" s="4"/>
      <c r="C78" s="1"/>
      <c r="D78" s="1"/>
      <c r="E78" s="1"/>
      <c r="F78" s="4"/>
      <c r="G78" s="4"/>
      <c r="H78" s="4"/>
    </row>
    <row r="79" spans="2:8" s="38" customFormat="1" ht="24" customHeight="1">
      <c r="B79" s="19">
        <f t="array" ref="B79:C79">Dias+36+DATE(CalendárioAno5,CaléndárioMês5Opção,1)-WEEKDAY(DATE(CalendárioAno5,CaléndárioMês5Opção,1),DiaDaSemanaOpção)</f>
        <v>45991</v>
      </c>
      <c r="C79" s="42">
        <v>45992</v>
      </c>
      <c r="D79" s="77" t="s">
        <v>0</v>
      </c>
      <c r="E79" s="78"/>
      <c r="F79" s="78"/>
      <c r="G79" s="78"/>
      <c r="H79" s="78"/>
    </row>
    <row r="80" spans="2:8" s="20" customFormat="1" ht="51" customHeight="1">
      <c r="B80" s="4"/>
      <c r="C80" s="1"/>
      <c r="D80" s="2"/>
      <c r="E80" s="3"/>
      <c r="F80" s="3"/>
      <c r="G80" s="3"/>
      <c r="H80" s="1"/>
    </row>
    <row r="81" spans="2:8" s="41" customFormat="1" ht="9" customHeight="1" thickBot="1">
      <c r="B81" s="39"/>
      <c r="C81" s="39"/>
      <c r="D81" s="40"/>
      <c r="E81" s="40"/>
      <c r="F81" s="40"/>
      <c r="G81" s="40"/>
      <c r="H81" s="40"/>
    </row>
    <row r="82" spans="2:8" ht="95.25" customHeight="1" thickTop="1" thickBot="1">
      <c r="B82" s="47">
        <f>YEAR(DATE(CalendárioAno5,CaléndárioMês5Opção+1,1))</f>
        <v>2025</v>
      </c>
      <c r="C82" s="73" t="s">
        <v>12</v>
      </c>
      <c r="D82" s="73"/>
      <c r="E82" s="8"/>
      <c r="F82" s="9"/>
      <c r="G82" s="10"/>
      <c r="H82" s="11"/>
    </row>
    <row r="83" spans="2:8" ht="9" customHeight="1" thickTop="1"/>
    <row r="84" spans="2:8" s="12" customFormat="1" ht="24" customHeight="1">
      <c r="B84" s="48" t="s">
        <v>2</v>
      </c>
      <c r="C84" s="54" t="str">
        <f>(TEXT(C85,"dddd"))</f>
        <v>segunda-feira</v>
      </c>
      <c r="D84" s="48" t="str">
        <f>TEXT(D85,"dddd")</f>
        <v>terça-feira</v>
      </c>
      <c r="E84" s="54" t="str">
        <f>TEXT(E85,"dddd")</f>
        <v>quarta-feira</v>
      </c>
      <c r="F84" s="48" t="str">
        <f>TEXT(F85,"dddd")</f>
        <v>quinta-feira</v>
      </c>
      <c r="G84" s="54" t="str">
        <f>TEXT(G85,"dddd")</f>
        <v>sexta-feira</v>
      </c>
      <c r="H84" s="48" t="str">
        <f>(TEXT(H85,"dddd"))</f>
        <v>sábado</v>
      </c>
    </row>
    <row r="85" spans="2:8" s="38" customFormat="1" ht="24" customHeight="1">
      <c r="B85" s="19">
        <f t="array" ref="B85:H85">Dias+1+DATE(CalendárioAno6,CaléndárioMês6Opção,1)-WEEKDAY(DATE(CalendárioAno6,CaléndárioMês6Opção,1),DiaDaSemanaOpção)</f>
        <v>45991</v>
      </c>
      <c r="C85" s="52">
        <v>45992</v>
      </c>
      <c r="D85" s="42">
        <v>45993</v>
      </c>
      <c r="E85" s="42">
        <v>45994</v>
      </c>
      <c r="F85" s="42">
        <v>45995</v>
      </c>
      <c r="G85" s="51">
        <v>45996</v>
      </c>
      <c r="H85" s="27">
        <v>45997</v>
      </c>
    </row>
    <row r="86" spans="2:8" s="20" customFormat="1" ht="51" customHeight="1">
      <c r="B86" s="1"/>
      <c r="C86" s="5" t="s">
        <v>42</v>
      </c>
      <c r="D86" s="1"/>
      <c r="E86" s="1"/>
      <c r="F86" s="1"/>
      <c r="G86" s="5" t="s">
        <v>43</v>
      </c>
      <c r="H86" s="1"/>
    </row>
    <row r="87" spans="2:8" s="38" customFormat="1" ht="24" customHeight="1">
      <c r="B87" s="27">
        <f t="array" ref="B87:H87">Dias+8+DATE(CalendárioAno6,CaléndárioMês6Opção,1)-WEEKDAY(DATE(CalendárioAno6,CaléndárioMês6Opção,1),DiaDaSemanaOpção)</f>
        <v>45998</v>
      </c>
      <c r="C87" s="51">
        <v>45999</v>
      </c>
      <c r="D87" s="43">
        <v>46000</v>
      </c>
      <c r="E87" s="43">
        <v>46001</v>
      </c>
      <c r="F87" s="43">
        <v>46002</v>
      </c>
      <c r="G87" s="43">
        <v>46003</v>
      </c>
      <c r="H87" s="50">
        <v>46004</v>
      </c>
    </row>
    <row r="88" spans="2:8" s="20" customFormat="1" ht="51" customHeight="1">
      <c r="B88" s="1"/>
      <c r="C88" s="5" t="s">
        <v>44</v>
      </c>
      <c r="D88" s="1"/>
      <c r="E88" s="1"/>
      <c r="F88" s="1"/>
      <c r="G88" s="1"/>
      <c r="H88" s="5" t="s">
        <v>23</v>
      </c>
    </row>
    <row r="89" spans="2:8" s="38" customFormat="1" ht="24" customHeight="1">
      <c r="B89" s="27">
        <f t="array" ref="B89:H89">Dias+15+DATE(CalendárioAno6,CaléndárioMês6Opção,1)-WEEKDAY(DATE(CalendárioAno6,CaléndárioMês6Opção,1),DiaDaSemanaOpção)</f>
        <v>46005</v>
      </c>
      <c r="C89" s="43">
        <v>46006</v>
      </c>
      <c r="D89" s="43">
        <v>46007</v>
      </c>
      <c r="E89" s="43">
        <v>46008</v>
      </c>
      <c r="F89" s="43">
        <v>46009</v>
      </c>
      <c r="G89" s="43">
        <v>46010</v>
      </c>
      <c r="H89" s="27">
        <v>46011</v>
      </c>
    </row>
    <row r="90" spans="2:8" s="20" customFormat="1" ht="51" customHeight="1">
      <c r="B90" s="1"/>
      <c r="C90" s="1"/>
      <c r="D90" s="1"/>
      <c r="E90" s="1"/>
      <c r="F90" s="1"/>
      <c r="G90" s="1"/>
      <c r="H90" s="1"/>
    </row>
    <row r="91" spans="2:8" s="38" customFormat="1" ht="24" customHeight="1">
      <c r="B91" s="27">
        <f t="array" ref="B91:H91">Dias+22+DATE(CalendárioAno6,CaléndárioMês6Opção,1)-WEEKDAY(DATE(CalendárioAno6,CaléndárioMês6Opção,1),DiaDaSemanaOpção)</f>
        <v>46012</v>
      </c>
      <c r="C91" s="43">
        <v>46013</v>
      </c>
      <c r="D91" s="43">
        <v>46014</v>
      </c>
      <c r="E91" s="43">
        <v>46015</v>
      </c>
      <c r="F91" s="51">
        <v>46016</v>
      </c>
      <c r="G91" s="43">
        <v>46017</v>
      </c>
      <c r="H91" s="27">
        <v>46018</v>
      </c>
    </row>
    <row r="92" spans="2:8" s="20" customFormat="1" ht="51" customHeight="1">
      <c r="B92" s="1"/>
      <c r="C92" s="1"/>
      <c r="D92" s="1"/>
      <c r="E92" s="1"/>
      <c r="F92" s="5" t="s">
        <v>45</v>
      </c>
      <c r="G92" s="1"/>
      <c r="H92" s="1"/>
    </row>
    <row r="93" spans="2:8" s="38" customFormat="1" ht="24" customHeight="1">
      <c r="B93" s="27">
        <f t="array" ref="B93:H93">Dias+29+DATE(CalendárioAno6,CaléndárioMês6Opção,1)-WEEKDAY(DATE(CalendárioAno6,CaléndárioMês6Opção,1),DiaDaSemanaOpção)</f>
        <v>46019</v>
      </c>
      <c r="C93" s="43">
        <v>46020</v>
      </c>
      <c r="D93" s="43">
        <v>46021</v>
      </c>
      <c r="E93" s="43">
        <v>46022</v>
      </c>
      <c r="F93" s="43">
        <v>46023</v>
      </c>
      <c r="G93" s="43">
        <v>46024</v>
      </c>
      <c r="H93" s="27">
        <v>46025</v>
      </c>
    </row>
    <row r="94" spans="2:8" s="20" customFormat="1" ht="51" customHeight="1">
      <c r="B94" s="1"/>
      <c r="C94" s="1"/>
      <c r="D94" s="1"/>
      <c r="E94" s="1"/>
      <c r="F94" s="1"/>
      <c r="G94" s="1"/>
      <c r="H94" s="1"/>
    </row>
    <row r="95" spans="2:8" s="38" customFormat="1" ht="24" customHeight="1">
      <c r="B95" s="19">
        <f t="array" ref="B95:C95">Dias+36+DATE(CalendárioAno6,CaléndárioMês6Opção,1)-WEEKDAY(DATE(CalendárioAno6,CaléndárioMês6Opção,1),DiaDaSemanaOpção)</f>
        <v>46026</v>
      </c>
      <c r="C95" s="42">
        <v>46027</v>
      </c>
      <c r="D95" s="77" t="s">
        <v>0</v>
      </c>
      <c r="E95" s="78"/>
      <c r="F95" s="78"/>
      <c r="G95" s="78"/>
      <c r="H95" s="78"/>
    </row>
    <row r="96" spans="2:8" s="20" customFormat="1" ht="51" customHeight="1">
      <c r="B96" s="1"/>
      <c r="C96" s="1"/>
      <c r="D96" s="2"/>
      <c r="E96" s="3"/>
      <c r="F96" s="3"/>
      <c r="G96" s="3"/>
      <c r="H96" s="1"/>
    </row>
    <row r="97" spans="2:13" s="41" customFormat="1" ht="9" customHeight="1" thickBot="1">
      <c r="B97" s="39"/>
      <c r="C97" s="39"/>
      <c r="D97" s="40"/>
      <c r="E97" s="40"/>
      <c r="F97" s="40"/>
      <c r="G97" s="40"/>
      <c r="H97" s="40"/>
    </row>
    <row r="98" spans="2:13" ht="95.25" customHeight="1" thickTop="1" thickBot="1">
      <c r="B98" s="47">
        <f>YEAR(DATE(CalendárioAno6,CaléndárioMês6Opção+1,1))</f>
        <v>2026</v>
      </c>
      <c r="C98" s="73" t="s">
        <v>11</v>
      </c>
      <c r="D98" s="73"/>
      <c r="E98" s="8"/>
      <c r="F98" s="9"/>
      <c r="G98" s="10"/>
      <c r="H98" s="11"/>
    </row>
    <row r="99" spans="2:13" ht="9" customHeight="1" thickTop="1"/>
    <row r="100" spans="2:13" s="12" customFormat="1" ht="24" customHeight="1">
      <c r="B100" s="48" t="s">
        <v>2</v>
      </c>
      <c r="C100" s="54" t="str">
        <f>(TEXT(C101,"dddd"))</f>
        <v>segunda-feira</v>
      </c>
      <c r="D100" s="48" t="str">
        <f>TEXT(D101,"dddd")</f>
        <v>terça-feira</v>
      </c>
      <c r="E100" s="54" t="str">
        <f>TEXT(E101,"dddd")</f>
        <v>quarta-feira</v>
      </c>
      <c r="F100" s="48" t="str">
        <f>TEXT(F101,"dddd")</f>
        <v>quinta-feira</v>
      </c>
      <c r="G100" s="54" t="str">
        <f>TEXT(G101,"dddd")</f>
        <v>sexta-feira</v>
      </c>
      <c r="H100" s="48" t="str">
        <f>(TEXT(H101,"dddd"))</f>
        <v>sábado</v>
      </c>
    </row>
    <row r="101" spans="2:13" s="38" customFormat="1" ht="24" customHeight="1">
      <c r="B101" s="19">
        <f t="array" ref="B101:H101">Dias+1+DATE(CalendárioAno7,CaléndárioMês7Opção,1)-WEEKDAY(DATE(CalendárioAno7,CaléndárioMês7Opção,1),DiaDaSemanaOpção)</f>
        <v>46019</v>
      </c>
      <c r="C101" s="42">
        <v>46020</v>
      </c>
      <c r="D101" s="42">
        <v>46021</v>
      </c>
      <c r="E101" s="42">
        <v>46022</v>
      </c>
      <c r="F101" s="52">
        <v>46023</v>
      </c>
      <c r="G101" s="42">
        <v>46024</v>
      </c>
      <c r="H101" s="70">
        <v>46025</v>
      </c>
    </row>
    <row r="102" spans="2:13" s="20" customFormat="1" ht="51" customHeight="1">
      <c r="B102" s="1"/>
      <c r="C102" s="1"/>
      <c r="D102" s="1"/>
      <c r="E102" s="1"/>
      <c r="F102" s="5" t="s">
        <v>46</v>
      </c>
      <c r="G102" s="1"/>
      <c r="H102" s="1"/>
      <c r="M102" s="55"/>
    </row>
    <row r="103" spans="2:13" s="38" customFormat="1" ht="24" customHeight="1">
      <c r="B103" s="70">
        <f t="array" ref="B103:H103">Dias+8+DATE(CalendárioAno7,CaléndárioMês7Opção,1)-WEEKDAY(DATE(CalendárioAno7,CaléndárioMês7Opção,1),DiaDaSemanaOpção)</f>
        <v>46026</v>
      </c>
      <c r="C103" s="70">
        <v>46027</v>
      </c>
      <c r="D103" s="70">
        <v>46028</v>
      </c>
      <c r="E103" s="70">
        <v>46029</v>
      </c>
      <c r="F103" s="70">
        <v>46030</v>
      </c>
      <c r="G103" s="70">
        <v>46031</v>
      </c>
      <c r="H103" s="50">
        <v>46032</v>
      </c>
    </row>
    <row r="104" spans="2:13" s="20" customFormat="1" ht="51" customHeight="1">
      <c r="B104" s="1"/>
      <c r="C104" s="1"/>
      <c r="D104" s="1"/>
      <c r="E104" s="1"/>
      <c r="F104" s="1"/>
      <c r="G104" s="4"/>
      <c r="H104" s="5" t="s">
        <v>23</v>
      </c>
    </row>
    <row r="105" spans="2:13" s="38" customFormat="1" ht="24" customHeight="1">
      <c r="B105" s="70">
        <f t="array" ref="B105:H105">Dias+15+DATE(CalendárioAno7,CaléndárioMês7Opção,1)-WEEKDAY(DATE(CalendárioAno7,CaléndárioMês7Opção,1),DiaDaSemanaOpção)</f>
        <v>46033</v>
      </c>
      <c r="C105" s="43">
        <v>46034</v>
      </c>
      <c r="D105" s="51">
        <v>46035</v>
      </c>
      <c r="E105" s="64">
        <v>46036</v>
      </c>
      <c r="F105" s="64">
        <v>46037</v>
      </c>
      <c r="G105" s="64">
        <v>46038</v>
      </c>
      <c r="H105" s="65">
        <v>46039</v>
      </c>
    </row>
    <row r="106" spans="2:13" s="20" customFormat="1" ht="51" customHeight="1">
      <c r="B106" s="4"/>
      <c r="C106" s="4"/>
      <c r="D106" s="57" t="s">
        <v>47</v>
      </c>
      <c r="E106" s="60" t="s">
        <v>4</v>
      </c>
      <c r="F106" s="60" t="s">
        <v>4</v>
      </c>
      <c r="G106" s="60" t="s">
        <v>4</v>
      </c>
      <c r="H106" s="60" t="s">
        <v>4</v>
      </c>
    </row>
    <row r="107" spans="2:13" s="38" customFormat="1" ht="24" customHeight="1">
      <c r="B107" s="27">
        <f t="array" ref="B107:H107">Dias+22+DATE(CalendárioAno7,CaléndárioMês7Opção,1)-WEEKDAY(DATE(CalendárioAno7,CaléndárioMês7Opção,1),DiaDaSemanaOpção)</f>
        <v>46040</v>
      </c>
      <c r="C107" s="43">
        <v>46041</v>
      </c>
      <c r="D107" s="43">
        <v>46042</v>
      </c>
      <c r="E107" s="43">
        <v>46043</v>
      </c>
      <c r="F107" s="43">
        <v>46044</v>
      </c>
      <c r="G107" s="43">
        <v>46045</v>
      </c>
      <c r="H107" s="27">
        <v>46046</v>
      </c>
    </row>
    <row r="108" spans="2:13" s="20" customFormat="1" ht="51" customHeight="1">
      <c r="B108" s="4"/>
      <c r="C108" s="4"/>
      <c r="D108" s="1"/>
      <c r="E108" s="1"/>
      <c r="F108" s="1"/>
      <c r="G108" s="1"/>
      <c r="H108" s="1"/>
    </row>
    <row r="109" spans="2:13" s="38" customFormat="1" ht="24" customHeight="1">
      <c r="B109" s="27">
        <f t="array" ref="B109:H109">Dias+29+DATE(CalendárioAno7,CaléndárioMês7Opção,1)-WEEKDAY(DATE(CalendárioAno7,CaléndárioMês7Opção,1),DiaDaSemanaOpção)</f>
        <v>46047</v>
      </c>
      <c r="C109" s="43">
        <v>46048</v>
      </c>
      <c r="D109" s="43">
        <v>46049</v>
      </c>
      <c r="E109" s="43">
        <v>46050</v>
      </c>
      <c r="F109" s="43">
        <v>46051</v>
      </c>
      <c r="G109" s="43">
        <v>46052</v>
      </c>
      <c r="H109" s="27">
        <v>46053</v>
      </c>
    </row>
    <row r="110" spans="2:13" s="20" customFormat="1" ht="51" customHeight="1">
      <c r="B110" s="1"/>
      <c r="C110" s="1"/>
      <c r="D110" s="1"/>
      <c r="E110" s="1"/>
      <c r="F110" s="1"/>
      <c r="G110" s="1"/>
      <c r="H110" s="1"/>
    </row>
    <row r="111" spans="2:13" s="38" customFormat="1" ht="24" customHeight="1">
      <c r="B111" s="19">
        <f t="array" ref="B111:C111">Dias+36+DATE(CalendárioAno7,CaléndárioMês7Opção,1)-WEEKDAY(DATE(CalendárioAno7,CaléndárioMês7Opção,1),DiaDaSemanaOpção)</f>
        <v>46054</v>
      </c>
      <c r="C111" s="42">
        <v>46055</v>
      </c>
      <c r="D111" s="77" t="s">
        <v>0</v>
      </c>
      <c r="E111" s="78"/>
      <c r="F111" s="78"/>
      <c r="G111" s="78"/>
      <c r="H111" s="78"/>
    </row>
    <row r="112" spans="2:13" s="20" customFormat="1" ht="51" customHeight="1">
      <c r="B112" s="1"/>
      <c r="C112" s="1"/>
      <c r="D112" s="2"/>
      <c r="E112" s="3"/>
      <c r="F112" s="3"/>
      <c r="G112" s="3"/>
      <c r="H112" s="1"/>
    </row>
    <row r="113" spans="2:8" s="41" customFormat="1" ht="9" customHeight="1" thickBot="1">
      <c r="B113" s="39"/>
      <c r="C113" s="39"/>
      <c r="D113" s="40"/>
      <c r="E113" s="40"/>
      <c r="F113" s="40"/>
      <c r="G113" s="40"/>
      <c r="H113" s="40"/>
    </row>
    <row r="114" spans="2:8" ht="95.25" customHeight="1" thickTop="1" thickBot="1">
      <c r="B114" s="47">
        <f>YEAR(DATE(CalendárioAno7,CaléndárioMês7Opção+1,1))</f>
        <v>2026</v>
      </c>
      <c r="C114" s="73" t="s">
        <v>10</v>
      </c>
      <c r="D114" s="73"/>
      <c r="E114" s="8"/>
      <c r="F114" s="9"/>
      <c r="G114" s="10"/>
      <c r="H114" s="11"/>
    </row>
    <row r="115" spans="2:8" ht="9" customHeight="1" thickTop="1"/>
    <row r="116" spans="2:8" s="12" customFormat="1" ht="24" customHeight="1">
      <c r="B116" s="48" t="s">
        <v>2</v>
      </c>
      <c r="C116" s="54" t="str">
        <f>(TEXT(C117,"dddd"))</f>
        <v>segunda-feira</v>
      </c>
      <c r="D116" s="48" t="str">
        <f>TEXT(D117,"dddd")</f>
        <v>terça-feira</v>
      </c>
      <c r="E116" s="54" t="str">
        <f>TEXT(E117,"dddd")</f>
        <v>quarta-feira</v>
      </c>
      <c r="F116" s="48" t="str">
        <f>TEXT(F117,"dddd")</f>
        <v>quinta-feira</v>
      </c>
      <c r="G116" s="54" t="str">
        <f>TEXT(G117,"dddd")</f>
        <v>sexta-feira</v>
      </c>
      <c r="H116" s="48" t="str">
        <f>(TEXT(H117,"dddd"))</f>
        <v>sábado</v>
      </c>
    </row>
    <row r="117" spans="2:8" s="38" customFormat="1" ht="24" customHeight="1">
      <c r="B117" s="44">
        <f t="array" ref="B117:H117">Dias+1+DATE(CalendárioAno8,CaléndárioMês8Opção,1)-WEEKDAY(DATE(CalendárioAno8,CaléndárioMês8Opção,1),DiaDaSemanaOpção)</f>
        <v>46054</v>
      </c>
      <c r="C117" s="44">
        <v>46055</v>
      </c>
      <c r="D117" s="44">
        <v>46056</v>
      </c>
      <c r="E117" s="67">
        <v>46057</v>
      </c>
      <c r="F117" s="44">
        <v>46058</v>
      </c>
      <c r="G117" s="66">
        <v>46059</v>
      </c>
      <c r="H117" s="66">
        <v>46060</v>
      </c>
    </row>
    <row r="118" spans="2:8" s="20" customFormat="1" ht="51" customHeight="1">
      <c r="B118" s="1"/>
      <c r="C118" s="1"/>
      <c r="D118" s="1"/>
      <c r="E118" s="5" t="s">
        <v>49</v>
      </c>
      <c r="F118" s="1"/>
      <c r="G118" s="60" t="s">
        <v>19</v>
      </c>
      <c r="H118" s="60" t="s">
        <v>19</v>
      </c>
    </row>
    <row r="119" spans="2:8" s="38" customFormat="1" ht="24" customHeight="1">
      <c r="B119" s="45">
        <f t="array" ref="B119:H119">Dias+8+DATE(CalendárioAno8,CaléndárioMês8Opção,1)-WEEKDAY(DATE(CalendárioAno8,CaléndárioMês8Opção,1),DiaDaSemanaOpção)</f>
        <v>46061</v>
      </c>
      <c r="C119" s="45">
        <v>46062</v>
      </c>
      <c r="D119" s="45">
        <v>46063</v>
      </c>
      <c r="E119" s="45">
        <v>46064</v>
      </c>
      <c r="F119" s="45">
        <v>46065</v>
      </c>
      <c r="G119" s="45">
        <v>46066</v>
      </c>
      <c r="H119" s="68">
        <v>46067</v>
      </c>
    </row>
    <row r="120" spans="2:8" s="20" customFormat="1" ht="51" customHeight="1">
      <c r="B120" s="1"/>
      <c r="C120" s="1"/>
      <c r="D120" s="1"/>
      <c r="E120" s="1"/>
      <c r="F120" s="1"/>
      <c r="G120" s="1"/>
      <c r="H120" s="5" t="s">
        <v>23</v>
      </c>
    </row>
    <row r="121" spans="2:8" s="38" customFormat="1" ht="24" customHeight="1">
      <c r="B121" s="56">
        <f t="array" ref="B121:H121">Dias+15+DATE(CalendárioAno8,CaléndárioMês8Opção,1)-WEEKDAY(DATE(CalendárioAno8,CaléndárioMês8Opção,1),DiaDaSemanaOpção)</f>
        <v>46068</v>
      </c>
      <c r="C121" s="45">
        <v>46069</v>
      </c>
      <c r="D121" s="45">
        <v>46070</v>
      </c>
      <c r="E121" s="45">
        <v>46071</v>
      </c>
      <c r="F121" s="45">
        <v>46072</v>
      </c>
      <c r="G121" s="45">
        <v>46073</v>
      </c>
      <c r="H121" s="66">
        <v>46074</v>
      </c>
    </row>
    <row r="122" spans="2:8" s="20" customFormat="1" ht="51" customHeight="1">
      <c r="B122" s="5" t="s">
        <v>50</v>
      </c>
      <c r="C122" s="1"/>
      <c r="D122" s="1"/>
      <c r="E122" s="1"/>
      <c r="F122" s="1"/>
      <c r="G122" s="1"/>
      <c r="H122" s="60" t="s">
        <v>48</v>
      </c>
    </row>
    <row r="123" spans="2:8" s="38" customFormat="1" ht="24" customHeight="1">
      <c r="B123" s="45">
        <f t="array" ref="B123:H123">Dias+22+DATE(CalendárioAno8,CaléndárioMês8Opção,1)-WEEKDAY(DATE(CalendárioAno8,CaléndárioMês8Opção,1),DiaDaSemanaOpção)</f>
        <v>46075</v>
      </c>
      <c r="C123" s="45">
        <v>46076</v>
      </c>
      <c r="D123" s="45">
        <v>46077</v>
      </c>
      <c r="E123" s="45">
        <v>46078</v>
      </c>
      <c r="F123" s="45">
        <v>46079</v>
      </c>
      <c r="G123" s="45">
        <v>46080</v>
      </c>
      <c r="H123" s="46">
        <v>46081</v>
      </c>
    </row>
    <row r="124" spans="2:8" s="20" customFormat="1" ht="51" customHeight="1">
      <c r="B124" s="1"/>
      <c r="C124" s="1"/>
      <c r="D124" s="1"/>
      <c r="E124" s="1"/>
      <c r="F124" s="1"/>
      <c r="G124" s="1"/>
      <c r="H124" s="1"/>
    </row>
    <row r="125" spans="2:8" s="38" customFormat="1" ht="24" customHeight="1">
      <c r="B125" s="45">
        <f t="array" ref="B125:H125">Dias+29+DATE(CalendárioAno8,CaléndárioMês8Opção,1)-WEEKDAY(DATE(CalendárioAno8,CaléndárioMês8Opção,1),DiaDaSemanaOpção)</f>
        <v>46082</v>
      </c>
      <c r="C125" s="45">
        <v>46083</v>
      </c>
      <c r="D125" s="45">
        <v>46084</v>
      </c>
      <c r="E125" s="45">
        <v>46085</v>
      </c>
      <c r="F125" s="45">
        <v>46086</v>
      </c>
      <c r="G125" s="45">
        <v>46087</v>
      </c>
      <c r="H125" s="46">
        <v>46088</v>
      </c>
    </row>
    <row r="126" spans="2:8" s="20" customFormat="1" ht="51" customHeight="1">
      <c r="B126" s="1"/>
      <c r="C126" s="1"/>
      <c r="D126" s="1"/>
      <c r="E126" s="1"/>
      <c r="F126" s="1"/>
      <c r="G126" s="1"/>
      <c r="H126" s="1"/>
    </row>
    <row r="127" spans="2:8" s="38" customFormat="1" ht="24" customHeight="1">
      <c r="B127" s="45">
        <f t="array" ref="B127:C127">Dias+36+DATE(CalendárioAno8,CaléndárioMês8Opção,1)-WEEKDAY(DATE(CalendárioAno8,CaléndárioMês8Opção,1),DiaDaSemanaOpção)</f>
        <v>46089</v>
      </c>
      <c r="C127" s="45">
        <v>46090</v>
      </c>
      <c r="D127" s="76" t="s">
        <v>0</v>
      </c>
      <c r="E127" s="76"/>
      <c r="F127" s="76"/>
      <c r="G127" s="76"/>
      <c r="H127" s="76"/>
    </row>
    <row r="128" spans="2:8" s="20" customFormat="1" ht="51" customHeight="1">
      <c r="B128" s="1"/>
      <c r="C128" s="1"/>
      <c r="D128" s="2"/>
      <c r="E128" s="3"/>
      <c r="F128" s="3"/>
      <c r="G128" s="3"/>
      <c r="H128" s="1"/>
    </row>
    <row r="129" spans="2:8" s="41" customFormat="1" ht="9" customHeight="1" thickBot="1">
      <c r="B129" s="39"/>
      <c r="C129" s="39"/>
      <c r="D129" s="40"/>
      <c r="E129" s="40"/>
      <c r="F129" s="40"/>
      <c r="G129" s="40"/>
      <c r="H129" s="40"/>
    </row>
    <row r="130" spans="2:8" ht="95.25" customHeight="1" thickTop="1" thickBot="1">
      <c r="B130" s="47">
        <f>YEAR(DATE(CalendárioAno8,CaléndárioMês8Opção+1,1))</f>
        <v>2026</v>
      </c>
      <c r="C130" s="73" t="s">
        <v>9</v>
      </c>
      <c r="D130" s="73"/>
      <c r="E130" s="8"/>
      <c r="F130" s="9"/>
      <c r="G130" s="10"/>
      <c r="H130" s="11"/>
    </row>
    <row r="131" spans="2:8" ht="9" customHeight="1" thickTop="1"/>
    <row r="132" spans="2:8" s="12" customFormat="1" ht="24" customHeight="1">
      <c r="B132" s="48" t="s">
        <v>2</v>
      </c>
      <c r="C132" s="54" t="str">
        <f>(TEXT(C133,"dddd"))</f>
        <v>segunda-feira</v>
      </c>
      <c r="D132" s="48" t="str">
        <f>TEXT(D133,"dddd")</f>
        <v>terça-feira</v>
      </c>
      <c r="E132" s="54" t="str">
        <f>TEXT(E133,"dddd")</f>
        <v>quarta-feira</v>
      </c>
      <c r="F132" s="48" t="str">
        <f>TEXT(F133,"dddd")</f>
        <v>quinta-feira</v>
      </c>
      <c r="G132" s="54" t="str">
        <f>TEXT(G133,"dddd")</f>
        <v>sexta-feira</v>
      </c>
      <c r="H132" s="48" t="str">
        <f>(TEXT(H133,"dddd"))</f>
        <v>sábado</v>
      </c>
    </row>
    <row r="133" spans="2:8" s="38" customFormat="1" ht="24" customHeight="1">
      <c r="B133" s="19">
        <f t="array" ref="B133:H133">Dias+1+DATE(CalendárioAno9,CaléndárioMês9Opção,1)-WEEKDAY(DATE(CalendárioAno9,CaléndárioMês9Opção,1),DiaDaSemanaOpção)</f>
        <v>46082</v>
      </c>
      <c r="C133" s="42">
        <v>46083</v>
      </c>
      <c r="D133" s="42">
        <v>46084</v>
      </c>
      <c r="E133" s="42">
        <v>46085</v>
      </c>
      <c r="F133" s="42">
        <v>46086</v>
      </c>
      <c r="G133" s="42">
        <v>46087</v>
      </c>
      <c r="H133" s="19">
        <v>46088</v>
      </c>
    </row>
    <row r="134" spans="2:8" s="20" customFormat="1" ht="51" customHeight="1">
      <c r="B134" s="1"/>
      <c r="C134" s="1"/>
      <c r="D134" s="1"/>
      <c r="E134" s="1"/>
      <c r="F134" s="1"/>
      <c r="G134" s="1"/>
      <c r="H134" s="1"/>
    </row>
    <row r="135" spans="2:8" s="38" customFormat="1" ht="24" customHeight="1">
      <c r="B135" s="50">
        <f t="array" ref="B135:H135">Dias+8+DATE(CalendárioAno9,CaléndárioMês9Opção,1)-WEEKDAY(DATE(CalendárioAno9,CaléndárioMês9Opção,1),DiaDaSemanaOpção)</f>
        <v>46089</v>
      </c>
      <c r="C135" s="43">
        <v>46090</v>
      </c>
      <c r="D135" s="43">
        <v>46091</v>
      </c>
      <c r="E135" s="43">
        <v>46092</v>
      </c>
      <c r="F135" s="43">
        <v>46093</v>
      </c>
      <c r="G135" s="43">
        <v>46094</v>
      </c>
      <c r="H135" s="50">
        <v>46095</v>
      </c>
    </row>
    <row r="136" spans="2:8" s="20" customFormat="1" ht="51" customHeight="1">
      <c r="B136" s="5" t="s">
        <v>51</v>
      </c>
      <c r="C136" s="1"/>
      <c r="D136" s="1"/>
      <c r="E136" s="1"/>
      <c r="F136" s="1"/>
      <c r="G136" s="1"/>
      <c r="H136" s="5" t="s">
        <v>23</v>
      </c>
    </row>
    <row r="137" spans="2:8" s="38" customFormat="1" ht="24" customHeight="1">
      <c r="B137" s="27">
        <f t="array" ref="B137:H137">Dias+15+DATE(CalendárioAno9,CaléndárioMês9Opção,1)-WEEKDAY(DATE(CalendárioAno9,CaléndárioMês9Opção,1),DiaDaSemanaOpção)</f>
        <v>46096</v>
      </c>
      <c r="C137" s="43">
        <v>46097</v>
      </c>
      <c r="D137" s="43">
        <v>46098</v>
      </c>
      <c r="E137" s="43">
        <v>46099</v>
      </c>
      <c r="F137" s="43">
        <v>46100</v>
      </c>
      <c r="G137" s="43">
        <v>46101</v>
      </c>
      <c r="H137" s="27">
        <v>46102</v>
      </c>
    </row>
    <row r="138" spans="2:8" s="20" customFormat="1" ht="51" customHeight="1">
      <c r="B138" s="1"/>
      <c r="C138" s="1"/>
      <c r="D138" s="1"/>
      <c r="E138" s="1"/>
      <c r="F138" s="1"/>
      <c r="G138" s="1"/>
      <c r="H138" s="1"/>
    </row>
    <row r="139" spans="2:8" s="38" customFormat="1" ht="24" customHeight="1">
      <c r="B139" s="50">
        <f t="array" ref="B139:H139">Dias+22+DATE(CalendárioAno9,CaléndárioMês9Opção,1)-WEEKDAY(DATE(CalendárioAno9,CaléndárioMês9Opção,1),DiaDaSemanaOpção)</f>
        <v>46103</v>
      </c>
      <c r="C139" s="43">
        <v>46104</v>
      </c>
      <c r="D139" s="43">
        <v>46105</v>
      </c>
      <c r="E139" s="43">
        <v>46106</v>
      </c>
      <c r="F139" s="43">
        <v>46107</v>
      </c>
      <c r="G139" s="43">
        <v>46108</v>
      </c>
      <c r="H139" s="27">
        <v>46109</v>
      </c>
    </row>
    <row r="140" spans="2:8" s="20" customFormat="1" ht="51" customHeight="1">
      <c r="B140" s="5" t="s">
        <v>52</v>
      </c>
      <c r="C140" s="1"/>
      <c r="D140" s="1"/>
      <c r="E140" s="1"/>
      <c r="F140" s="1"/>
      <c r="G140" s="1"/>
      <c r="H140" s="1"/>
    </row>
    <row r="141" spans="2:8" s="38" customFormat="1" ht="24" customHeight="1">
      <c r="B141" s="27">
        <f t="array" ref="B141:H141">Dias+29+DATE(CalendárioAno9,CaléndárioMês9Opção,1)-WEEKDAY(DATE(CalendárioAno9,CaléndárioMês9Opção,1),DiaDaSemanaOpção)</f>
        <v>46110</v>
      </c>
      <c r="C141" s="43">
        <v>46111</v>
      </c>
      <c r="D141" s="51">
        <v>46112</v>
      </c>
      <c r="E141" s="43">
        <v>46113</v>
      </c>
      <c r="F141" s="43">
        <v>46114</v>
      </c>
      <c r="G141" s="43">
        <v>46115</v>
      </c>
      <c r="H141" s="27">
        <v>46116</v>
      </c>
    </row>
    <row r="142" spans="2:8" s="20" customFormat="1" ht="51" customHeight="1">
      <c r="B142" s="1"/>
      <c r="C142" s="1"/>
      <c r="D142" s="5" t="s">
        <v>53</v>
      </c>
      <c r="E142" s="1"/>
      <c r="F142" s="1"/>
      <c r="G142" s="1"/>
      <c r="H142" s="1"/>
    </row>
    <row r="143" spans="2:8" s="38" customFormat="1" ht="24" customHeight="1">
      <c r="B143" s="19">
        <f t="array" ref="B143:C143">Dias+36+DATE(CalendárioAno9,CaléndárioMês9Opção,1)-WEEKDAY(DATE(CalendárioAno9,CaléndárioMês9Opção,1),DiaDaSemanaOpção)</f>
        <v>46117</v>
      </c>
      <c r="C143" s="42">
        <v>46118</v>
      </c>
      <c r="D143" s="77" t="s">
        <v>0</v>
      </c>
      <c r="E143" s="78"/>
      <c r="F143" s="78"/>
      <c r="G143" s="78"/>
      <c r="H143" s="78"/>
    </row>
    <row r="144" spans="2:8" s="20" customFormat="1" ht="51" customHeight="1">
      <c r="B144" s="1"/>
      <c r="C144" s="1"/>
      <c r="D144" s="2"/>
      <c r="E144" s="3"/>
      <c r="F144" s="3"/>
      <c r="G144" s="3"/>
      <c r="H144" s="1"/>
    </row>
    <row r="145" spans="2:8" s="41" customFormat="1" ht="9" customHeight="1" thickBot="1">
      <c r="B145" s="39"/>
      <c r="C145" s="39"/>
      <c r="D145" s="40"/>
      <c r="E145" s="40"/>
      <c r="F145" s="40"/>
      <c r="G145" s="40"/>
      <c r="H145" s="40"/>
    </row>
    <row r="146" spans="2:8" ht="95.25" customHeight="1" thickTop="1" thickBot="1">
      <c r="B146" s="47">
        <f>YEAR(DATE(CalendárioAno9,CaléndárioMês9Opção+1,1))</f>
        <v>2026</v>
      </c>
      <c r="C146" s="73" t="s">
        <v>8</v>
      </c>
      <c r="D146" s="73"/>
      <c r="E146" s="8"/>
      <c r="F146" s="9"/>
      <c r="G146" s="10"/>
      <c r="H146" s="11"/>
    </row>
    <row r="147" spans="2:8" ht="9" customHeight="1" thickTop="1"/>
    <row r="148" spans="2:8" s="12" customFormat="1" ht="24" customHeight="1">
      <c r="B148" s="48" t="s">
        <v>2</v>
      </c>
      <c r="C148" s="54" t="str">
        <f>(TEXT(C149,"dddd"))</f>
        <v>segunda-feira</v>
      </c>
      <c r="D148" s="48" t="str">
        <f>TEXT(D149,"dddd")</f>
        <v>terça-feira</v>
      </c>
      <c r="E148" s="54" t="str">
        <f>TEXT(E149,"dddd")</f>
        <v>quarta-feira</v>
      </c>
      <c r="F148" s="48" t="str">
        <f>TEXT(F149,"dddd")</f>
        <v>quinta-feira</v>
      </c>
      <c r="G148" s="54" t="str">
        <f>TEXT(G149,"dddd")</f>
        <v>sexta-feira</v>
      </c>
      <c r="H148" s="48" t="str">
        <f>(TEXT(H149,"dddd"))</f>
        <v>sábado</v>
      </c>
    </row>
    <row r="149" spans="2:8" s="38" customFormat="1" ht="24" customHeight="1">
      <c r="B149" s="19">
        <f t="array" ref="B149:H149">Dias+1+DATE(CalendárioAno10,CaléndárioMês10Opção,1)-WEEKDAY(DATE(CalendárioAno10,CaléndárioMês10Opção,1),DiaDaSemanaOpção)</f>
        <v>46110</v>
      </c>
      <c r="C149" s="42">
        <v>46111</v>
      </c>
      <c r="D149" s="42">
        <v>46112</v>
      </c>
      <c r="E149" s="42">
        <v>46113</v>
      </c>
      <c r="F149" s="52">
        <v>46114</v>
      </c>
      <c r="G149" s="42">
        <v>46115</v>
      </c>
      <c r="H149" s="19">
        <v>46116</v>
      </c>
    </row>
    <row r="150" spans="2:8" s="20" customFormat="1" ht="51" customHeight="1">
      <c r="B150" s="1"/>
      <c r="C150" s="1"/>
      <c r="D150" s="1"/>
      <c r="E150" s="1"/>
      <c r="F150" s="5" t="s">
        <v>54</v>
      </c>
      <c r="G150" s="1"/>
      <c r="H150" s="1"/>
    </row>
    <row r="151" spans="2:8" s="38" customFormat="1" ht="24" customHeight="1">
      <c r="B151" s="27">
        <f t="array" ref="B151:H151">Dias+8+DATE(CalendárioAno10,CaléndárioMês10Opção,1)-WEEKDAY(DATE(CalendárioAno10,CaléndárioMês10Opção,1),DiaDaSemanaOpção)</f>
        <v>46117</v>
      </c>
      <c r="C151" s="43">
        <v>46118</v>
      </c>
      <c r="D151" s="51">
        <v>46119</v>
      </c>
      <c r="E151" s="43">
        <v>46120</v>
      </c>
      <c r="F151" s="43">
        <v>46121</v>
      </c>
      <c r="G151" s="43">
        <v>46122</v>
      </c>
      <c r="H151" s="50">
        <v>46123</v>
      </c>
    </row>
    <row r="152" spans="2:8" s="20" customFormat="1" ht="51" customHeight="1">
      <c r="B152" s="1"/>
      <c r="C152" s="1"/>
      <c r="D152" s="5" t="s">
        <v>55</v>
      </c>
      <c r="E152" s="1"/>
      <c r="F152" s="1"/>
      <c r="G152" s="1"/>
      <c r="H152" s="5" t="s">
        <v>23</v>
      </c>
    </row>
    <row r="153" spans="2:8" s="38" customFormat="1" ht="24" customHeight="1">
      <c r="B153" s="27">
        <f t="array" ref="B153:H153">Dias+15+DATE(CalendárioAno10,CaléndárioMês10Opção,1)-WEEKDAY(DATE(CalendárioAno10,CaléndárioMês10Opção,1),DiaDaSemanaOpção)</f>
        <v>46124</v>
      </c>
      <c r="C153" s="43">
        <v>46125</v>
      </c>
      <c r="D153" s="43">
        <v>46126</v>
      </c>
      <c r="E153" s="43">
        <v>46127</v>
      </c>
      <c r="F153" s="43">
        <v>46128</v>
      </c>
      <c r="G153" s="43">
        <v>46129</v>
      </c>
      <c r="H153" s="72">
        <v>46130</v>
      </c>
    </row>
    <row r="154" spans="2:8" s="20" customFormat="1" ht="51" customHeight="1">
      <c r="B154" s="1"/>
      <c r="C154" s="1"/>
      <c r="D154" s="1"/>
      <c r="E154" s="1"/>
      <c r="F154" s="1"/>
      <c r="G154" s="1"/>
      <c r="H154" s="1"/>
    </row>
    <row r="155" spans="2:8" s="38" customFormat="1" ht="24.6" customHeight="1">
      <c r="B155" s="71">
        <f t="array" ref="B155:H155">Dias+22+DATE(CalendárioAno10,CaléndárioMês10Opção,1)-WEEKDAY(DATE(CalendárioAno10,CaléndárioMês10Opção,1),DiaDaSemanaOpção)</f>
        <v>46131</v>
      </c>
      <c r="C155" s="71">
        <v>46132</v>
      </c>
      <c r="D155" s="71">
        <v>46133</v>
      </c>
      <c r="E155" s="51">
        <v>46134</v>
      </c>
      <c r="F155" s="71">
        <v>46135</v>
      </c>
      <c r="G155" s="71">
        <v>46136</v>
      </c>
      <c r="H155" s="27">
        <v>46137</v>
      </c>
    </row>
    <row r="156" spans="2:8" s="20" customFormat="1" ht="51" customHeight="1">
      <c r="B156" s="1"/>
      <c r="C156" s="1"/>
      <c r="D156" s="1"/>
      <c r="E156" s="5" t="s">
        <v>56</v>
      </c>
      <c r="F156" s="1"/>
      <c r="G156" s="1"/>
      <c r="H156" s="1"/>
    </row>
    <row r="157" spans="2:8" s="38" customFormat="1" ht="24" customHeight="1">
      <c r="B157" s="71">
        <f t="array" ref="B157:H157">Dias+29+DATE(CalendárioAno10,CaléndárioMês10Opção,1)-WEEKDAY(DATE(CalendárioAno10,CaléndárioMês10Opção,1),DiaDaSemanaOpção)</f>
        <v>46138</v>
      </c>
      <c r="C157" s="43">
        <v>46139</v>
      </c>
      <c r="D157" s="51">
        <v>46140</v>
      </c>
      <c r="E157" s="43">
        <v>46141</v>
      </c>
      <c r="F157" s="43">
        <v>46142</v>
      </c>
      <c r="G157" s="43">
        <v>46143</v>
      </c>
      <c r="H157" s="27">
        <v>46144</v>
      </c>
    </row>
    <row r="158" spans="2:8" s="20" customFormat="1" ht="51" customHeight="1">
      <c r="B158" s="1"/>
      <c r="C158" s="1"/>
      <c r="D158" s="5" t="s">
        <v>57</v>
      </c>
      <c r="E158" s="1"/>
      <c r="F158" s="1"/>
      <c r="G158" s="1"/>
      <c r="H158" s="1"/>
    </row>
    <row r="159" spans="2:8" s="38" customFormat="1" ht="24" customHeight="1">
      <c r="B159" s="19">
        <f t="array" ref="B159:C159">Dias+36+DATE(CalendárioAno10,CaléndárioMês10Opção,1)-WEEKDAY(DATE(CalendárioAno10,CaléndárioMês10Opção,1),DiaDaSemanaOpção)</f>
        <v>46145</v>
      </c>
      <c r="C159" s="42">
        <v>46146</v>
      </c>
      <c r="D159" s="77" t="s">
        <v>0</v>
      </c>
      <c r="E159" s="78"/>
      <c r="F159" s="78"/>
      <c r="G159" s="78"/>
      <c r="H159" s="78"/>
    </row>
    <row r="160" spans="2:8" s="20" customFormat="1" ht="51" customHeight="1">
      <c r="B160" s="1"/>
      <c r="C160" s="1"/>
      <c r="D160" s="2"/>
      <c r="E160" s="3"/>
      <c r="F160" s="3"/>
      <c r="G160" s="3"/>
      <c r="H160" s="1"/>
    </row>
    <row r="161" spans="2:8" s="41" customFormat="1" ht="9" customHeight="1" thickBot="1">
      <c r="B161" s="39"/>
      <c r="C161" s="39"/>
      <c r="D161" s="40"/>
      <c r="E161" s="40"/>
      <c r="F161" s="40"/>
      <c r="G161" s="40"/>
      <c r="H161" s="40"/>
    </row>
    <row r="162" spans="2:8" ht="95.25" customHeight="1" thickTop="1" thickBot="1">
      <c r="B162" s="47">
        <f>YEAR(DATE(CalendárioAno10,CaléndárioMês10Opção+1,1))</f>
        <v>2026</v>
      </c>
      <c r="C162" s="73" t="s">
        <v>7</v>
      </c>
      <c r="D162" s="73"/>
      <c r="E162" s="8"/>
      <c r="F162" s="9"/>
      <c r="G162" s="10"/>
      <c r="H162" s="11"/>
    </row>
    <row r="163" spans="2:8" ht="9" customHeight="1" thickTop="1"/>
    <row r="164" spans="2:8" s="12" customFormat="1" ht="24" customHeight="1">
      <c r="B164" s="48" t="s">
        <v>2</v>
      </c>
      <c r="C164" s="54" t="str">
        <f>(TEXT(C165,"dddd"))</f>
        <v>segunda-feira</v>
      </c>
      <c r="D164" s="48" t="str">
        <f>TEXT(D165,"dddd")</f>
        <v>terça-feira</v>
      </c>
      <c r="E164" s="54" t="str">
        <f>TEXT(E165,"dddd")</f>
        <v>quarta-feira</v>
      </c>
      <c r="F164" s="48" t="str">
        <f>TEXT(F165,"dddd")</f>
        <v>quinta-feira</v>
      </c>
      <c r="G164" s="54" t="str">
        <f>TEXT(G165,"dddd")</f>
        <v>sexta-feira</v>
      </c>
      <c r="H164" s="48" t="str">
        <f>(TEXT(H165,"dddd"))</f>
        <v>sábado</v>
      </c>
    </row>
    <row r="165" spans="2:8" s="38" customFormat="1" ht="24" customHeight="1">
      <c r="B165" s="44">
        <f t="array" ref="B165:H165">Dias+1+DATE(CalendárioAno11,CaléndárioMês11Opção,1)-WEEKDAY(DATE(CalendárioAno11,CaléndárioMês11Opção,1),DiaDaSemanaOpção)</f>
        <v>46138</v>
      </c>
      <c r="C165" s="44">
        <v>46139</v>
      </c>
      <c r="D165" s="44">
        <v>46140</v>
      </c>
      <c r="E165" s="44">
        <v>46141</v>
      </c>
      <c r="F165" s="44">
        <v>46142</v>
      </c>
      <c r="G165" s="44">
        <v>46143</v>
      </c>
      <c r="H165" s="69">
        <v>46144</v>
      </c>
    </row>
    <row r="166" spans="2:8" s="20" customFormat="1" ht="51" customHeight="1">
      <c r="B166" s="1"/>
      <c r="C166" s="1"/>
      <c r="D166" s="1"/>
      <c r="E166" s="1"/>
      <c r="F166" s="1"/>
      <c r="G166" s="1"/>
      <c r="H166" s="60" t="s">
        <v>62</v>
      </c>
    </row>
    <row r="167" spans="2:8" s="38" customFormat="1" ht="24" customHeight="1">
      <c r="B167" s="69">
        <f t="array" ref="B167:H167">Dias+8+DATE(CalendárioAno11,CaléndárioMês11Opção,1)-WEEKDAY(DATE(CalendárioAno11,CaléndárioMês11Opção,1),DiaDaSemanaOpção)</f>
        <v>46145</v>
      </c>
      <c r="C167" s="45">
        <v>46146</v>
      </c>
      <c r="D167" s="45">
        <v>46147</v>
      </c>
      <c r="E167" s="45">
        <v>46148</v>
      </c>
      <c r="F167" s="45">
        <v>46149</v>
      </c>
      <c r="G167" s="45">
        <v>46150</v>
      </c>
      <c r="H167" s="68">
        <v>46151</v>
      </c>
    </row>
    <row r="168" spans="2:8" s="20" customFormat="1" ht="51" customHeight="1">
      <c r="B168" s="60" t="s">
        <v>62</v>
      </c>
      <c r="C168" s="1"/>
      <c r="D168" s="1"/>
      <c r="E168" s="1"/>
      <c r="F168" s="1"/>
      <c r="G168" s="1"/>
      <c r="H168" s="5" t="s">
        <v>23</v>
      </c>
    </row>
    <row r="169" spans="2:8" s="38" customFormat="1" ht="24" customHeight="1">
      <c r="B169" s="56">
        <f t="array" ref="B169:H169">Dias+15+DATE(CalendárioAno11,CaléndárioMês11Opção,1)-WEEKDAY(DATE(CalendárioAno11,CaléndárioMês11Opção,1),DiaDaSemanaOpção)</f>
        <v>46152</v>
      </c>
      <c r="C169" s="45">
        <v>46153</v>
      </c>
      <c r="D169" s="45">
        <v>46154</v>
      </c>
      <c r="E169" s="45">
        <v>46155</v>
      </c>
      <c r="F169" s="45">
        <v>46156</v>
      </c>
      <c r="G169" s="45">
        <v>46157</v>
      </c>
      <c r="H169" s="46">
        <v>46158</v>
      </c>
    </row>
    <row r="170" spans="2:8" s="20" customFormat="1" ht="51" customHeight="1">
      <c r="B170" s="5" t="s">
        <v>63</v>
      </c>
      <c r="C170" s="1"/>
      <c r="D170" s="1"/>
      <c r="E170" s="1"/>
      <c r="F170" s="1"/>
      <c r="G170" s="1"/>
      <c r="H170" s="1"/>
    </row>
    <row r="171" spans="2:8" s="38" customFormat="1" ht="24" customHeight="1">
      <c r="B171" s="56">
        <f t="array" ref="B171:H171">Dias+22+DATE(CalendárioAno11,CaléndárioMês11Opção,1)-WEEKDAY(DATE(CalendárioAno11,CaléndárioMês11Opção,1),DiaDaSemanaOpção)</f>
        <v>46159</v>
      </c>
      <c r="C171" s="45">
        <v>46160</v>
      </c>
      <c r="D171" s="45">
        <v>46161</v>
      </c>
      <c r="E171" s="45">
        <v>46162</v>
      </c>
      <c r="F171" s="45">
        <v>46163</v>
      </c>
      <c r="G171" s="45">
        <v>46164</v>
      </c>
      <c r="H171" s="46">
        <v>46165</v>
      </c>
    </row>
    <row r="172" spans="2:8" s="20" customFormat="1" ht="51" customHeight="1">
      <c r="B172" s="5" t="s">
        <v>64</v>
      </c>
      <c r="C172" s="1"/>
      <c r="D172" s="1"/>
      <c r="E172" s="1"/>
      <c r="F172" s="1"/>
      <c r="G172" s="1"/>
      <c r="H172" s="1"/>
    </row>
    <row r="173" spans="2:8" s="38" customFormat="1" ht="24" customHeight="1">
      <c r="B173" s="45">
        <f t="array" ref="B173:H173">Dias+29+DATE(CalendárioAno11,CaléndárioMês11Opção,1)-WEEKDAY(DATE(CalendárioAno11,CaléndárioMês11Opção,1),DiaDaSemanaOpção)</f>
        <v>46166</v>
      </c>
      <c r="C173" s="45">
        <v>46167</v>
      </c>
      <c r="D173" s="45">
        <v>46168</v>
      </c>
      <c r="E173" s="45">
        <v>46169</v>
      </c>
      <c r="F173" s="69">
        <v>46170</v>
      </c>
      <c r="G173" s="69">
        <v>46171</v>
      </c>
      <c r="H173" s="69">
        <v>46172</v>
      </c>
    </row>
    <row r="174" spans="2:8" s="20" customFormat="1" ht="51" customHeight="1">
      <c r="B174" s="1"/>
      <c r="C174" s="1"/>
      <c r="D174" s="1"/>
      <c r="E174" s="1"/>
      <c r="F174" s="60" t="s">
        <v>20</v>
      </c>
      <c r="G174" s="60" t="s">
        <v>20</v>
      </c>
      <c r="H174" s="60" t="s">
        <v>20</v>
      </c>
    </row>
    <row r="175" spans="2:8" s="38" customFormat="1" ht="24" customHeight="1">
      <c r="B175" s="45">
        <f t="array" ref="B175:C175">Dias+36+DATE(CalendárioAno11,CaléndárioMês11Opção,1)-WEEKDAY(DATE(CalendárioAno11,CaléndárioMês11Opção,1),DiaDaSemanaOpção)</f>
        <v>46173</v>
      </c>
      <c r="C175" s="45">
        <v>46174</v>
      </c>
      <c r="D175" s="76" t="s">
        <v>0</v>
      </c>
      <c r="E175" s="76"/>
      <c r="F175" s="76"/>
      <c r="G175" s="76"/>
      <c r="H175" s="76"/>
    </row>
    <row r="176" spans="2:8" s="20" customFormat="1" ht="51" customHeight="1">
      <c r="B176" s="1"/>
      <c r="C176" s="1"/>
      <c r="D176" s="2"/>
      <c r="E176" s="3"/>
      <c r="F176" s="3"/>
      <c r="G176" s="3"/>
      <c r="H176" s="1"/>
    </row>
    <row r="177" spans="2:8" s="41" customFormat="1" ht="9" customHeight="1" thickBot="1">
      <c r="B177" s="39"/>
      <c r="C177" s="39"/>
      <c r="D177" s="40"/>
      <c r="E177" s="40"/>
      <c r="F177" s="40"/>
      <c r="G177" s="40"/>
      <c r="H177" s="40"/>
    </row>
    <row r="178" spans="2:8" ht="95.25" customHeight="1" thickTop="1" thickBot="1">
      <c r="B178" s="47">
        <f>YEAR(DATE(CalendárioAno11,CaléndárioMês11Opção+1,1))</f>
        <v>2026</v>
      </c>
      <c r="C178" s="73" t="s">
        <v>6</v>
      </c>
      <c r="D178" s="73"/>
      <c r="E178" s="8"/>
      <c r="F178" s="9"/>
      <c r="G178" s="10"/>
      <c r="H178" s="11"/>
    </row>
    <row r="179" spans="2:8" ht="9" customHeight="1" thickTop="1"/>
    <row r="180" spans="2:8" s="12" customFormat="1" ht="24" customHeight="1">
      <c r="B180" s="48" t="s">
        <v>2</v>
      </c>
      <c r="C180" s="54" t="str">
        <f>(TEXT(C181,"dddd"))</f>
        <v>segunda-feira</v>
      </c>
      <c r="D180" s="48" t="str">
        <f>TEXT(D181,"dddd")</f>
        <v>terça-feira</v>
      </c>
      <c r="E180" s="54" t="str">
        <f>TEXT(E181,"dddd")</f>
        <v>quarta-feira</v>
      </c>
      <c r="F180" s="48" t="str">
        <f>TEXT(F181,"dddd")</f>
        <v>quinta-feira</v>
      </c>
      <c r="G180" s="54" t="str">
        <f>TEXT(G181,"dddd")</f>
        <v>sexta-feira</v>
      </c>
      <c r="H180" s="48" t="str">
        <f>(TEXT(H181,"dddd"))</f>
        <v>sábado</v>
      </c>
    </row>
    <row r="181" spans="2:8" s="38" customFormat="1" ht="24" customHeight="1">
      <c r="B181" s="19">
        <f t="array" ref="B181:H181">Dias+1+DATE(CalendárioAno12,CaléndárioMês12Opção,1)-WEEKDAY(DATE(CalendárioAno12,CaléndárioMês12Opção,1),DiaDaSemanaOpção)</f>
        <v>46173</v>
      </c>
      <c r="C181" s="52">
        <v>46174</v>
      </c>
      <c r="D181" s="42">
        <v>46175</v>
      </c>
      <c r="E181" s="42">
        <v>46176</v>
      </c>
      <c r="F181" s="42">
        <v>46177</v>
      </c>
      <c r="G181" s="52">
        <v>46178</v>
      </c>
      <c r="H181" s="19">
        <v>46179</v>
      </c>
    </row>
    <row r="182" spans="2:8" s="20" customFormat="1" ht="51" customHeight="1">
      <c r="B182" s="1"/>
      <c r="C182" s="5" t="s">
        <v>58</v>
      </c>
      <c r="D182" s="1"/>
      <c r="E182" s="1"/>
      <c r="F182" s="1"/>
      <c r="G182" s="5" t="s">
        <v>59</v>
      </c>
      <c r="H182" s="1"/>
    </row>
    <row r="183" spans="2:8" s="38" customFormat="1" ht="24" customHeight="1">
      <c r="B183" s="50">
        <f t="array" ref="B183:H183">Dias+8+DATE(CalendárioAno12,CaléndárioMês12Opção,1)-WEEKDAY(DATE(CalendárioAno12,CaléndárioMês12Opção,1),DiaDaSemanaOpção)</f>
        <v>46180</v>
      </c>
      <c r="C183" s="43">
        <v>46181</v>
      </c>
      <c r="D183" s="43">
        <v>46182</v>
      </c>
      <c r="E183" s="43">
        <v>46183</v>
      </c>
      <c r="F183" s="43">
        <v>46184</v>
      </c>
      <c r="G183" s="43">
        <v>46185</v>
      </c>
      <c r="H183" s="50">
        <v>46186</v>
      </c>
    </row>
    <row r="184" spans="2:8" s="20" customFormat="1" ht="51" customHeight="1">
      <c r="B184" s="5" t="s">
        <v>60</v>
      </c>
      <c r="C184" s="1"/>
      <c r="D184" s="1"/>
      <c r="E184" s="1"/>
      <c r="F184" s="1"/>
      <c r="G184" s="1"/>
      <c r="H184" s="5" t="s">
        <v>23</v>
      </c>
    </row>
    <row r="185" spans="2:8" s="38" customFormat="1" ht="24" customHeight="1">
      <c r="B185" s="50">
        <f t="array" ref="B185:H185">Dias+15+DATE(CalendárioAno12,CaléndárioMês12Opção,1)-WEEKDAY(DATE(CalendárioAno12,CaléndárioMês12Opção,1),DiaDaSemanaOpção)</f>
        <v>46187</v>
      </c>
      <c r="C185" s="43">
        <v>46188</v>
      </c>
      <c r="D185" s="43">
        <v>46189</v>
      </c>
      <c r="E185" s="43">
        <v>46190</v>
      </c>
      <c r="F185" s="43">
        <v>46191</v>
      </c>
      <c r="G185" s="43">
        <v>46192</v>
      </c>
      <c r="H185" s="27">
        <v>46193</v>
      </c>
    </row>
    <row r="186" spans="2:8" s="20" customFormat="1" ht="51" customHeight="1">
      <c r="B186" s="5" t="s">
        <v>61</v>
      </c>
      <c r="C186" s="1"/>
      <c r="D186" s="1"/>
      <c r="E186" s="1"/>
      <c r="F186" s="1"/>
      <c r="G186" s="1"/>
      <c r="H186" s="1"/>
    </row>
    <row r="187" spans="2:8" s="38" customFormat="1" ht="24" customHeight="1">
      <c r="B187" s="27">
        <f t="array" ref="B187:H187">Dias+22+DATE(CalendárioAno12,CaléndárioMês12Opção,1)-WEEKDAY(DATE(CalendárioAno12,CaléndárioMês12Opção,1),DiaDaSemanaOpção)</f>
        <v>46194</v>
      </c>
      <c r="C187" s="43">
        <v>46195</v>
      </c>
      <c r="D187" s="43">
        <v>46196</v>
      </c>
      <c r="E187" s="43">
        <v>46197</v>
      </c>
      <c r="F187" s="43">
        <v>46198</v>
      </c>
      <c r="G187" s="43">
        <v>46199</v>
      </c>
      <c r="H187" s="27">
        <v>46200</v>
      </c>
    </row>
    <row r="188" spans="2:8" s="20" customFormat="1" ht="51" customHeight="1">
      <c r="B188" s="1"/>
      <c r="C188" s="1"/>
      <c r="D188" s="1"/>
      <c r="E188" s="1"/>
      <c r="F188" s="1"/>
      <c r="G188" s="1"/>
      <c r="H188" s="1"/>
    </row>
    <row r="189" spans="2:8" s="38" customFormat="1" ht="24" customHeight="1">
      <c r="B189" s="27">
        <f t="array" ref="B189:H189">Dias+29+DATE(CalendárioAno12,CaléndárioMês12Opção,1)-WEEKDAY(DATE(CalendárioAno12,CaléndárioMês12Opção,1),DiaDaSemanaOpção)</f>
        <v>46201</v>
      </c>
      <c r="C189" s="43">
        <v>46202</v>
      </c>
      <c r="D189" s="43">
        <v>46203</v>
      </c>
      <c r="E189" s="43">
        <v>46204</v>
      </c>
      <c r="F189" s="43">
        <v>46205</v>
      </c>
      <c r="G189" s="43">
        <v>46206</v>
      </c>
      <c r="H189" s="27">
        <v>46207</v>
      </c>
    </row>
    <row r="190" spans="2:8" s="20" customFormat="1" ht="51" customHeight="1">
      <c r="B190" s="1"/>
      <c r="C190" s="1"/>
      <c r="D190" s="1"/>
      <c r="E190" s="1"/>
      <c r="F190" s="1"/>
      <c r="G190" s="1"/>
      <c r="H190" s="1"/>
    </row>
    <row r="191" spans="2:8" s="38" customFormat="1" ht="24" customHeight="1">
      <c r="B191" s="19">
        <f t="array" ref="B191:C191">Dias+36+DATE(CalendárioAno12,CaléndárioMês12Opção,1)-WEEKDAY(DATE(CalendárioAno12,CaléndárioMês12Opção,1),DiaDaSemanaOpção)</f>
        <v>46208</v>
      </c>
      <c r="C191" s="42">
        <v>46209</v>
      </c>
      <c r="D191" s="74" t="s">
        <v>0</v>
      </c>
      <c r="E191" s="75"/>
      <c r="F191" s="75"/>
      <c r="G191" s="75"/>
      <c r="H191" s="75"/>
    </row>
    <row r="192" spans="2:8" s="20" customFormat="1" ht="51" customHeight="1">
      <c r="B192" s="1"/>
      <c r="C192" s="1"/>
      <c r="D192" s="2"/>
      <c r="E192" s="3"/>
      <c r="F192" s="3"/>
      <c r="G192" s="3"/>
      <c r="H192" s="1"/>
    </row>
  </sheetData>
  <mergeCells count="24">
    <mergeCell ref="C2:D2"/>
    <mergeCell ref="D175:H175"/>
    <mergeCell ref="D15:H15"/>
    <mergeCell ref="D63:H63"/>
    <mergeCell ref="D79:H79"/>
    <mergeCell ref="D31:H31"/>
    <mergeCell ref="D47:H47"/>
    <mergeCell ref="C34:D34"/>
    <mergeCell ref="D127:H127"/>
    <mergeCell ref="D143:H143"/>
    <mergeCell ref="D159:H159"/>
    <mergeCell ref="C18:D18"/>
    <mergeCell ref="D95:H95"/>
    <mergeCell ref="D111:H111"/>
    <mergeCell ref="C50:D50"/>
    <mergeCell ref="C66:D66"/>
    <mergeCell ref="C82:D82"/>
    <mergeCell ref="C98:D98"/>
    <mergeCell ref="D191:H191"/>
    <mergeCell ref="C178:D178"/>
    <mergeCell ref="C114:D114"/>
    <mergeCell ref="C130:D130"/>
    <mergeCell ref="C146:D146"/>
    <mergeCell ref="C162:D162"/>
  </mergeCells>
  <phoneticPr fontId="3" type="noConversion"/>
  <conditionalFormatting sqref="B5:C5 B7:G7 B15:C15 C11:E11 G11:H11 B13:D13 E5:H5 F13:H13 B9:H9">
    <cfRule type="expression" dxfId="40" priority="102">
      <formula>MONTH(B5)&lt;&gt;CaléndárioMês1Opção</formula>
    </cfRule>
  </conditionalFormatting>
  <conditionalFormatting sqref="B27:G27 B31:C31 B21:F21 C23:H23 B29:E29 B25:C25 E25:G25">
    <cfRule type="expression" dxfId="39" priority="91">
      <formula>MONTH(B21)&lt;&gt;CaléndárioMês2Opção</formula>
    </cfRule>
  </conditionalFormatting>
  <conditionalFormatting sqref="B37:E37 B39:G39 B41:G41 B43:F43 B45:H45 B47:C47">
    <cfRule type="expression" dxfId="38" priority="89">
      <formula>MONTH(B37)&lt;&gt;CaléndárioMês3Opção</formula>
    </cfRule>
  </conditionalFormatting>
  <conditionalFormatting sqref="B53:F53 B57:F57 B59:D59 B61:E61 B63:C63 E55:G55 H61">
    <cfRule type="expression" dxfId="37" priority="87">
      <formula>MONTH(B53)&lt;&gt;CaléndárioMês4Opção</formula>
    </cfRule>
  </conditionalFormatting>
  <conditionalFormatting sqref="B69:H69 B71 B73:F73 B75:H75 B77:H77 B79:C79 D71:H71">
    <cfRule type="expression" dxfId="36" priority="85">
      <formula>MONTH(B69)&lt;&gt;CaléndárioMês5Opção</formula>
    </cfRule>
  </conditionalFormatting>
  <conditionalFormatting sqref="B85:F85 B87:H87 B89:H89 B91:H91 B93:H93 B95:C95 H85">
    <cfRule type="expression" dxfId="35" priority="83">
      <formula>MONTH(B85)&lt;&gt;CaléndárioMês6Opção</formula>
    </cfRule>
  </conditionalFormatting>
  <conditionalFormatting sqref="B101:H101 B107:H107 B109:H109 B111:C111 B103:H103 B105:H105">
    <cfRule type="expression" dxfId="34" priority="81">
      <formula>MONTH(B101)&lt;&gt;CaléndárioMês7Opção</formula>
    </cfRule>
  </conditionalFormatting>
  <conditionalFormatting sqref="B119:H119 B123:H123 B125:H125 B127:C127 B117:H117 B121:H121">
    <cfRule type="expression" dxfId="33" priority="79">
      <formula>MONTH(B117)&lt;&gt;CaléndárioMês8Opção</formula>
    </cfRule>
  </conditionalFormatting>
  <conditionalFormatting sqref="B133:H133 B135:H135 B137:H137 B139:H139 B141:H141 B143:C143">
    <cfRule type="expression" dxfId="32" priority="77">
      <formula>MONTH(B133)&lt;&gt;CaléndárioMês9Opção</formula>
    </cfRule>
  </conditionalFormatting>
  <conditionalFormatting sqref="B149:H149 B151:H151 B153:H153 B159:C159 B155:G155 B157:H157">
    <cfRule type="expression" dxfId="31" priority="67">
      <formula>MONTH(B149)&lt;&gt;CaléndárioMês10Opção</formula>
    </cfRule>
  </conditionalFormatting>
  <conditionalFormatting sqref="B169:H169 B171:H171 B175:C175 B167:H167 B165:H165 B173:H173">
    <cfRule type="expression" dxfId="30" priority="66">
      <formula>MONTH(B165)&lt;&gt;CaléndárioMês11Opção</formula>
    </cfRule>
  </conditionalFormatting>
  <conditionalFormatting sqref="B181:H181 B183:H183 B185:H185 B187:H187 B189:H189 B191:C191">
    <cfRule type="expression" dxfId="29" priority="65">
      <formula>MONTH(B181)&lt;&gt;CaléndárioMês12Opção</formula>
    </cfRule>
  </conditionalFormatting>
  <conditionalFormatting sqref="H39">
    <cfRule type="expression" dxfId="28" priority="60">
      <formula>MONTH(H39)&lt;&gt;CaléndárioMês3Opção</formula>
    </cfRule>
  </conditionalFormatting>
  <conditionalFormatting sqref="G85">
    <cfRule type="expression" dxfId="27" priority="52">
      <formula>MONTH(G85)&lt;&gt;CaléndárioMês6Opção</formula>
    </cfRule>
  </conditionalFormatting>
  <conditionalFormatting sqref="F11">
    <cfRule type="expression" dxfId="26" priority="32">
      <formula>MONTH(F11)&lt;&gt;CaléndárioMês1Opção</formula>
    </cfRule>
  </conditionalFormatting>
  <conditionalFormatting sqref="D5">
    <cfRule type="expression" dxfId="25" priority="31">
      <formula>MONTH(D5)&lt;&gt;CaléndárioMês1Opção</formula>
    </cfRule>
  </conditionalFormatting>
  <conditionalFormatting sqref="H7">
    <cfRule type="expression" dxfId="24" priority="30">
      <formula>MONTH(H7)&lt;&gt;CaléndárioMês1Opção</formula>
    </cfRule>
  </conditionalFormatting>
  <conditionalFormatting sqref="B11">
    <cfRule type="expression" dxfId="23" priority="29">
      <formula>MONTH(B11)&lt;&gt;CaléndárioMês1Opção</formula>
    </cfRule>
  </conditionalFormatting>
  <conditionalFormatting sqref="E13">
    <cfRule type="expression" dxfId="22" priority="28">
      <formula>MONTH(E13)&lt;&gt;CaléndárioMês1Opção</formula>
    </cfRule>
  </conditionalFormatting>
  <conditionalFormatting sqref="H25">
    <cfRule type="expression" dxfId="21" priority="26">
      <formula>MONTH(H25)&lt;&gt;CaléndárioMês2Opção</formula>
    </cfRule>
  </conditionalFormatting>
  <conditionalFormatting sqref="H27">
    <cfRule type="expression" dxfId="20" priority="25">
      <formula>MONTH(H27)&lt;&gt;CaléndárioMês2Opção</formula>
    </cfRule>
  </conditionalFormatting>
  <conditionalFormatting sqref="G21">
    <cfRule type="expression" dxfId="19" priority="23">
      <formula>MONTH(G21)&lt;&gt;CaléndárioMês2Opção</formula>
    </cfRule>
  </conditionalFormatting>
  <conditionalFormatting sqref="H21">
    <cfRule type="expression" dxfId="18" priority="22">
      <formula>MONTH(H21)&lt;&gt;CaléndárioMês2Opção</formula>
    </cfRule>
  </conditionalFormatting>
  <conditionalFormatting sqref="B23">
    <cfRule type="expression" dxfId="17" priority="21">
      <formula>MONTH(B23)&lt;&gt;CaléndárioMês2Opção</formula>
    </cfRule>
  </conditionalFormatting>
  <conditionalFormatting sqref="G29:H29">
    <cfRule type="expression" dxfId="16" priority="20">
      <formula>MONTH(G29)&lt;&gt;CaléndárioMês2Opção</formula>
    </cfRule>
  </conditionalFormatting>
  <conditionalFormatting sqref="F29">
    <cfRule type="expression" dxfId="15" priority="19">
      <formula>MONTH(F29)&lt;&gt;CaléndárioMês2Opção</formula>
    </cfRule>
  </conditionalFormatting>
  <conditionalFormatting sqref="F37:H37">
    <cfRule type="expression" dxfId="14" priority="18">
      <formula>MONTH(F37)&lt;&gt;CaléndárioMês3Opção</formula>
    </cfRule>
  </conditionalFormatting>
  <conditionalFormatting sqref="H41">
    <cfRule type="expression" dxfId="13" priority="17">
      <formula>MONTH(H41)&lt;&gt;CaléndárioMês3Opção</formula>
    </cfRule>
  </conditionalFormatting>
  <conditionalFormatting sqref="G43:H43">
    <cfRule type="expression" dxfId="12" priority="16">
      <formula>MONTH(G43)&lt;&gt;CaléndárioMês3Opção</formula>
    </cfRule>
  </conditionalFormatting>
  <conditionalFormatting sqref="H55">
    <cfRule type="expression" dxfId="11" priority="15">
      <formula>MONTH(H55)&lt;&gt;CaléndárioMês4Opção</formula>
    </cfRule>
  </conditionalFormatting>
  <conditionalFormatting sqref="G57:H57">
    <cfRule type="expression" dxfId="10" priority="13">
      <formula>MONTH(G57)&lt;&gt;CaléndárioMês4Opção</formula>
    </cfRule>
  </conditionalFormatting>
  <conditionalFormatting sqref="E59:H59">
    <cfRule type="expression" dxfId="9" priority="12">
      <formula>MONTH(E59)&lt;&gt;CaléndárioMês4Opção</formula>
    </cfRule>
  </conditionalFormatting>
  <conditionalFormatting sqref="F61:G61">
    <cfRule type="expression" dxfId="8" priority="11">
      <formula>MONTH(F61)&lt;&gt;CaléndárioMês4Opção</formula>
    </cfRule>
  </conditionalFormatting>
  <conditionalFormatting sqref="G53">
    <cfRule type="expression" dxfId="7" priority="10">
      <formula>MONTH(G53)&lt;&gt;CaléndárioMês4Opção</formula>
    </cfRule>
  </conditionalFormatting>
  <conditionalFormatting sqref="H53">
    <cfRule type="expression" dxfId="6" priority="9">
      <formula>MONTH(H53)&lt;&gt;CaléndárioMês4Opção</formula>
    </cfRule>
  </conditionalFormatting>
  <conditionalFormatting sqref="G73">
    <cfRule type="expression" dxfId="5" priority="8">
      <formula>MONTH(G73)&lt;&gt;CaléndárioMês5Opção</formula>
    </cfRule>
  </conditionalFormatting>
  <conditionalFormatting sqref="C71">
    <cfRule type="expression" dxfId="4" priority="6">
      <formula>MONTH(C71)&lt;&gt;CaléndárioMês5Opção</formula>
    </cfRule>
  </conditionalFormatting>
  <conditionalFormatting sqref="H73">
    <cfRule type="expression" dxfId="3" priority="5">
      <formula>MONTH(H73)&lt;&gt;CaléndárioMês5Opção</formula>
    </cfRule>
  </conditionalFormatting>
  <conditionalFormatting sqref="B55:D55">
    <cfRule type="expression" dxfId="2" priority="4">
      <formula>MONTH(B55)&lt;&gt;CaléndárioMês4Opção</formula>
    </cfRule>
  </conditionalFormatting>
  <conditionalFormatting sqref="D25">
    <cfRule type="expression" dxfId="1" priority="3">
      <formula>MONTH(D25)&lt;&gt;CaléndárioMês2Opção</formula>
    </cfRule>
  </conditionalFormatting>
  <conditionalFormatting sqref="H155">
    <cfRule type="expression" dxfId="0" priority="1">
      <formula>MONTH(H155)&lt;&gt;CaléndárioMês10Opção</formula>
    </cfRule>
  </conditionalFormatting>
  <dataValidations xWindow="87" yWindow="689" count="12">
    <dataValidation type="list" errorStyle="warning" allowBlank="1" showInputMessage="1" showErrorMessage="1" error="Selecione o dia de início da semana na lista. Selecione Cancelar, pressione Alt+Seta para baixo para ver as opções e, depois, Seta para baixo e Enter para selecionar" prompt="Selecione o dia de início da semana nesta célula. Pressione Alt+Seta para baixo para abrir a lista suspensa e, depois, Enter para fazer a seleção. O calendário será atualizado automaticamente" sqref="B4 B20 B36 B52 B68 B84 B100 B116 B132 B148 B164 B180" xr:uid="{00000000-0002-0000-0000-000000000000}">
      <formula1>"domingo, segunda-feira, terça-feira, quarta-feira, quinta-feira, sexta-feira, sábado"</formula1>
    </dataValidation>
    <dataValidation type="list" errorStyle="warning" allowBlank="1" showInputMessage="1" showErrorMessage="1" error="Select calendar start month from the list. Select CANCEL, press ALT+DOWN ARROW for options, then DOWN ARROW and ENTER to make selection" prompt="Selecione o mês de início do calendário nesta célula. Pressione Alt+Seta para baixo para abrir a lista suspensa e Enter para fazer a seleção" sqref="C2:D2" xr:uid="{00000000-0002-0000-0000-000001000000}">
      <formula1>"janeiro,fevereiro,março,abril,maio,junho,julho,agosto,setembro,outubro,novembro,dezembro"</formula1>
    </dataValidation>
    <dataValidation allowBlank="1" showInputMessage="1" prompt="Esta pasta de trabalho é um calendário de 12 meses. Insira o ano inicial na célula B2 e selecione o mês inicial na célula C2. O calendário será atualizado automaticamente para os meses subsequentes" sqref="A1" xr:uid="{00000000-0002-0000-0000-000002000000}"/>
    <dataValidation allowBlank="1" showInputMessage="1" showErrorMessage="1" prompt="Insira o ano nesta célula." sqref="B2" xr:uid="{00000000-0002-0000-0000-000003000000}"/>
    <dataValidation allowBlank="1" showInputMessage="1" prompt="Dia da semana determinado automaticamente. Para alterar os dias da semana, selecione um novo dia de início da semana na célula B4." sqref="C4:H4 C164:H164 C20:H20 C36:H36 C52:H52 C68:H68 C84:H84 C100:H100 C116:H116 C132:H132 C148:H148 C180:H180" xr:uid="{00000000-0002-0000-0000-000004000000}"/>
    <dataValidation allowBlank="1" showInputMessage="1" sqref="B5" xr:uid="{00000000-0002-0000-0000-000005000000}"/>
    <dataValidation allowBlank="1" showInputMessage="1" prompt="O calendário anual é atualizado automaticamente com base no ano selecionado na célula B1" sqref="B19 B35 B51 B67 B83 B99 B115 B131 B147 B163 B179" xr:uid="{00000000-0002-0000-0000-000007000000}"/>
    <dataValidation allowBlank="1" showInputMessage="1" prompt="O calendário mensal é atualizado automaticamente com base no mês selecionado na célula C1" sqref="E18:E19 C19:D19 E34:E35 C35:D35 E50:E51 C51:D51 E66:E67 C67:D67 E82:E83 C83:D83 E98:E99 C99:D99 E114:E115 C115:D115 E130:E131 C131:D131 E146:E147 C147:D147 E162:E163 C163:D163 E178:E179 C179:D179" xr:uid="{00000000-0002-0000-0000-000008000000}"/>
    <dataValidation allowBlank="1" showInputMessage="1" prompt="Insira as Anotações mensais na célula abaixo" sqref="D15:H15" xr:uid="{00000000-0002-0000-0000-000009000000}"/>
    <dataValidation allowBlank="1" showInputMessage="1" prompt="Insira as Anotações mensais nesta célula" sqref="D17:H17" xr:uid="{00000000-0002-0000-0000-00000A000000}"/>
    <dataValidation allowBlank="1" showInputMessage="1" prompt="O calendário anual é atualizado automaticamente com base no ano selecionado na célula B2" sqref="B18 B34 B50 B66 B82 B98 B114 B130 B146 B162 B178" xr:uid="{00000000-0002-0000-0000-00000B000000}"/>
    <dataValidation allowBlank="1" showInputMessage="1" prompt="O calendário mensal é atualizado automaticamente com base no mês selecionado na célula C2" sqref="C18:D18 C34:D34 C50:D50 C66:D66 C82:D82 C98:D98 C114:D114 C130:D130 C146:D146 C162:D162 C178:D178" xr:uid="{00000000-0002-0000-0000-00000C000000}"/>
  </dataValidations>
  <printOptions horizontalCentered="1" verticalCentered="1"/>
  <pageMargins left="0.19685039370078741" right="0.19685039370078741" top="0.39370078740157483" bottom="0.39370078740157483" header="0.31496062992125984" footer="0.31496062992125984"/>
  <pageSetup paperSize="9" fitToHeight="0" orientation="landscape" r:id="rId1"/>
  <headerFooter alignWithMargins="0"/>
  <rowBreaks count="5" manualBreakCount="5">
    <brk id="33" max="7" man="1"/>
    <brk id="65" max="7" man="1"/>
    <brk id="97" max="7" man="1"/>
    <brk id="129" max="7" man="1"/>
    <brk id="161" max="7" man="1"/>
  </rowBreaks>
  <drawing r:id="rId2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/>
  <dimension ref="A1:A13"/>
  <sheetViews>
    <sheetView topLeftCell="A7" workbookViewId="0"/>
  </sheetViews>
  <sheetFormatPr defaultRowHeight="16.5"/>
  <cols>
    <col min="1" max="1" width="1.625" customWidth="1"/>
    <col min="2" max="2" width="58.25" customWidth="1"/>
    <col min="3" max="4" width="18.875" customWidth="1"/>
  </cols>
  <sheetData>
    <row r="1" ht="9" customHeight="1"/>
    <row r="2" ht="102.95" customHeight="1"/>
    <row r="3" ht="102.95" customHeight="1"/>
    <row r="4" ht="102.95" customHeight="1"/>
    <row r="5" ht="102.95" customHeight="1"/>
    <row r="6" ht="102.95" customHeight="1"/>
    <row r="7" ht="102.95" customHeight="1"/>
    <row r="8" ht="102.95" customHeight="1"/>
    <row r="9" ht="102.95" customHeight="1"/>
    <row r="10" ht="102.95" customHeight="1"/>
    <row r="11" ht="102.95" customHeight="1"/>
    <row r="12" ht="102.95" customHeight="1"/>
    <row r="13" ht="102.95" customHeight="1"/>
  </sheetData>
  <pageMargins left="0.7" right="0.7" top="0.75" bottom="0.75" header="0.3" footer="0.3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ip_UnifiedCompliancePolicyUIAction xmlns="http://schemas.microsoft.com/sharepoint/v3" xsi:nil="true"/>
    <Image xmlns="71af3243-3dd4-4a8d-8c0d-dd76da1f02a5">
      <Url xsi:nil="true"/>
      <Description xsi:nil="true"/>
    </Image>
    <Status xmlns="71af3243-3dd4-4a8d-8c0d-dd76da1f02a5">Not started</Status>
    <Background xmlns="71af3243-3dd4-4a8d-8c0d-dd76da1f02a5">false</Background>
    <_ip_UnifiedCompliancePolicyProperties xmlns="http://schemas.microsoft.com/sharepoint/v3" xsi:nil="true"/>
    <ImageTagsTaxHTField xmlns="71af3243-3dd4-4a8d-8c0d-dd76da1f02a5">
      <Terms xmlns="http://schemas.microsoft.com/office/infopath/2007/PartnerControls"/>
    </ImageTagsTaxHTField>
    <TaxCatchAll xmlns="230e9df3-be65-4c73-a93b-d1236ebd677e" xsi:nil="true"/>
    <MediaServiceKeyPoints xmlns="71af3243-3dd4-4a8d-8c0d-dd76da1f02a5" xsi:nil="true"/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79F111ED35F8CC479449609E8A0923A6" ma:contentTypeVersion="26" ma:contentTypeDescription="Create a new document." ma:contentTypeScope="" ma:versionID="ac37c1753acd5e330d2062ccec26ea66">
  <xsd:schema xmlns:xsd="http://www.w3.org/2001/XMLSchema" xmlns:xs="http://www.w3.org/2001/XMLSchema" xmlns:p="http://schemas.microsoft.com/office/2006/metadata/properties" xmlns:ns1="http://schemas.microsoft.com/sharepoint/v3" xmlns:ns2="71af3243-3dd4-4a8d-8c0d-dd76da1f02a5" xmlns:ns3="16c05727-aa75-4e4a-9b5f-8a80a1165891" xmlns:ns4="230e9df3-be65-4c73-a93b-d1236ebd677e" targetNamespace="http://schemas.microsoft.com/office/2006/metadata/properties" ma:root="true" ma:fieldsID="3b340c7101c92c5120abd06486f94548" ns1:_="" ns2:_="" ns3:_="" ns4:_="">
    <xsd:import namespace="http://schemas.microsoft.com/sharepoint/v3"/>
    <xsd:import namespace="71af3243-3dd4-4a8d-8c0d-dd76da1f02a5"/>
    <xsd:import namespace="16c05727-aa75-4e4a-9b5f-8a80a1165891"/>
    <xsd:import namespace="230e9df3-be65-4c73-a93b-d1236ebd677e"/>
    <xsd:element name="properties">
      <xsd:complexType>
        <xsd:sequence>
          <xsd:element name="documentManagement">
            <xsd:complexType>
              <xsd:all>
                <xsd:element ref="ns2:Status" minOccurs="0"/>
                <xsd:element ref="ns2:Image" minOccurs="0"/>
                <xsd:element ref="ns2:MediaServiceMetadata" minOccurs="0"/>
                <xsd:element ref="ns2:MediaServiceFastMetadata" minOccurs="0"/>
                <xsd:element ref="ns2:MediaServiceOCR" minOccurs="0"/>
                <xsd:element ref="ns2:MediaServiceAutoTags" minOccurs="0"/>
                <xsd:element ref="ns2:MediaServiceEventHashCode" minOccurs="0"/>
                <xsd:element ref="ns2:MediaServiceGenerationTime" minOccurs="0"/>
                <xsd:element ref="ns3:SharedWithUsers" minOccurs="0"/>
                <xsd:element ref="ns3:SharedWithDetails" minOccurs="0"/>
                <xsd:element ref="ns2:MediaServiceAutoKeyPoints" minOccurs="0"/>
                <xsd:element ref="ns2:MediaServiceKeyPoints" minOccurs="0"/>
                <xsd:element ref="ns2:MediaServiceDateTaken" minOccurs="0"/>
                <xsd:element ref="ns1:_ip_UnifiedCompliancePolicyProperties" minOccurs="0"/>
                <xsd:element ref="ns1:_ip_UnifiedCompliancePolicyUIAction" minOccurs="0"/>
                <xsd:element ref="ns4:TaxCatchAll" minOccurs="0"/>
                <xsd:element ref="ns2:ImageTagsTaxHTField" minOccurs="0"/>
                <xsd:element ref="ns2:MediaServiceLocation" minOccurs="0"/>
                <xsd:element ref="ns2:MediaLengthInSeconds" minOccurs="0"/>
                <xsd:element ref="ns2:Background" minOccurs="0"/>
                <xsd:element ref="ns2:MediaServiceSearchProperties" minOccurs="0"/>
                <xsd:element ref="ns2:MediaServiceDocTag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_ip_UnifiedCompliancePolicyProperties" ma:index="20" nillable="true" ma:displayName="Unified Compliance Policy Properties" ma:hidden="true" ma:internalName="_ip_UnifiedCompliancePolicyProperties" ma:readOnly="false">
      <xsd:simpleType>
        <xsd:restriction base="dms:Note"/>
      </xsd:simpleType>
    </xsd:element>
    <xsd:element name="_ip_UnifiedCompliancePolicyUIAction" ma:index="21" nillable="true" ma:displayName="Unified Compliance Policy UI Action" ma:hidden="true" ma:internalName="_ip_UnifiedCompliancePolicyUIAction" ma:readOnly="fals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1af3243-3dd4-4a8d-8c0d-dd76da1f02a5" elementFormDefault="qualified">
    <xsd:import namespace="http://schemas.microsoft.com/office/2006/documentManagement/types"/>
    <xsd:import namespace="http://schemas.microsoft.com/office/infopath/2007/PartnerControls"/>
    <xsd:element name="Status" ma:index="2" nillable="true" ma:displayName="Status" ma:default="Not started" ma:format="Dropdown" ma:internalName="Status" ma:readOnly="false">
      <xsd:simpleType>
        <xsd:restriction base="dms:Choice">
          <xsd:enumeration value="Not started"/>
          <xsd:enumeration value="In Progress"/>
          <xsd:enumeration value="Completed"/>
        </xsd:restriction>
      </xsd:simpleType>
    </xsd:element>
    <xsd:element name="Image" ma:index="3" nillable="true" ma:displayName="Image" ma:format="Image" ma:internalName="Image" ma:readOnly="false">
      <xsd:complexType>
        <xsd:complexContent>
          <xsd:extension base="dms:URL">
            <xsd:sequence>
              <xsd:element name="Url" type="dms:ValidUrl" minOccurs="0" nillable="true"/>
              <xsd:element name="Description" type="xsd:string" nillable="true"/>
            </xsd:sequence>
          </xsd:extension>
        </xsd:complexContent>
      </xsd:complexType>
    </xsd:element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CR" ma:index="10" nillable="true" ma:displayName="MediaServiceOCR" ma:hidden="true" ma:internalName="MediaServiceOCR" ma:readOnly="true">
      <xsd:simpleType>
        <xsd:restriction base="dms:Note"/>
      </xsd:simpleType>
    </xsd:element>
    <xsd:element name="MediaServiceAutoTags" ma:index="11" nillable="true" ma:displayName="MediaServiceAutoTags" ma:hidden="true" ma:internalName="MediaServiceAutoTags" ma:readOnly="true">
      <xsd:simpleType>
        <xsd:restriction base="dms:Text"/>
      </xsd:simpleType>
    </xsd:element>
    <xsd:element name="MediaServiceEventHashCode" ma:index="12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AutoKeyPoints" ma:index="16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7" nillable="true" ma:displayName="KeyPoints" ma:hidden="true" ma:internalName="MediaServiceKeyPoints" ma:readOnly="false">
      <xsd:simpleType>
        <xsd:restriction base="dms:Note"/>
      </xsd:simpleType>
    </xsd:element>
    <xsd:element name="MediaServiceDateTaken" ma:index="18" nillable="true" ma:displayName="MediaServiceDateTaken" ma:hidden="true" ma:internalName="MediaServiceDateTaken" ma:readOnly="true">
      <xsd:simpleType>
        <xsd:restriction base="dms:Text"/>
      </xsd:simpleType>
    </xsd:element>
    <xsd:element name="ImageTagsTaxHTField" ma:index="25" nillable="true" ma:taxonomy="true" ma:internalName="ImageTagsTaxHTField" ma:taxonomyFieldName="MediaServiceImageTags" ma:displayName="Image Tags" ma:readOnly="false" ma:fieldId="{5cf76f15-5ced-4ddc-b409-7134ff3c332f}" ma:taxonomyMulti="true" ma:sspId="e385fb40-52d4-4fae-9c5b-3e8ff8a5878e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Location" ma:index="26" nillable="true" ma:displayName="Location" ma:hidden="true" ma:internalName="MediaServiceLocation" ma:readOnly="true">
      <xsd:simpleType>
        <xsd:restriction base="dms:Text"/>
      </xsd:simpleType>
    </xsd:element>
    <xsd:element name="MediaLengthInSeconds" ma:index="27" nillable="true" ma:displayName="MediaLengthInSeconds" ma:hidden="true" ma:internalName="MediaLengthInSeconds" ma:readOnly="true">
      <xsd:simpleType>
        <xsd:restriction base="dms:Unknown"/>
      </xsd:simpleType>
    </xsd:element>
    <xsd:element name="Background" ma:index="28" nillable="true" ma:displayName="Background" ma:default="0" ma:format="Dropdown" ma:internalName="Background">
      <xsd:simpleType>
        <xsd:restriction base="dms:Boolean"/>
      </xsd:simpleType>
    </xsd:element>
    <xsd:element name="MediaServiceSearchProperties" ma:index="29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ocTags" ma:index="30" nillable="true" ma:displayName="MediaServiceDocTags" ma:hidden="true" ma:internalName="MediaServiceDocTag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c05727-aa75-4e4a-9b5f-8a80a1165891" elementFormDefault="qualified">
    <xsd:import namespace="http://schemas.microsoft.com/office/2006/documentManagement/types"/>
    <xsd:import namespace="http://schemas.microsoft.com/office/infopath/2007/PartnerControls"/>
    <xsd:element name="SharedWithUsers" ma:index="14" nillable="true" ma:displayName="Shared With" ma:hidden="true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5" nillable="true" ma:displayName="Shared With Details" ma:hidden="true" ma:internalName="SharedWithDetail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30e9df3-be65-4c73-a93b-d1236ebd677e" elementFormDefault="qualified">
    <xsd:import namespace="http://schemas.microsoft.com/office/2006/documentManagement/types"/>
    <xsd:import namespace="http://schemas.microsoft.com/office/infopath/2007/PartnerControls"/>
    <xsd:element name="TaxCatchAll" ma:index="23" nillable="true" ma:displayName="Taxonomy Catch All Column" ma:hidden="true" ma:list="{3f6bfcbc-3db3-4ae6-bd76-326f0798ad28}" ma:internalName="TaxCatchAll" ma:readOnly="false" ma:showField="CatchAllData" ma:web="16c05727-aa75-4e4a-9b5f-8a80a1165891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displayName="Content Type"/>
        <xsd:element ref="dc:title" minOccurs="0" maxOccurs="1" ma:index="1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57FF0CED-AAAB-43A3-A6F5-1A8988DCC8D6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0B5083FA-4A61-4386-969D-532A5532FFBF}">
  <ds:schemaRefs>
    <ds:schemaRef ds:uri="http://schemas.microsoft.com/office/2006/metadata/properties"/>
    <ds:schemaRef ds:uri="http://schemas.microsoft.com/office/infopath/2007/PartnerControls"/>
    <ds:schemaRef ds:uri="http://schemas.microsoft.com/sharepoint/v3"/>
    <ds:schemaRef ds:uri="71af3243-3dd4-4a8d-8c0d-dd76da1f02a5"/>
    <ds:schemaRef ds:uri="230e9df3-be65-4c73-a93b-d1236ebd677e"/>
  </ds:schemaRefs>
</ds:datastoreItem>
</file>

<file path=customXml/itemProps3.xml><?xml version="1.0" encoding="utf-8"?>
<ds:datastoreItem xmlns:ds="http://schemas.openxmlformats.org/officeDocument/2006/customXml" ds:itemID="{953EDD00-0161-4D10-B65C-F5CB615EAC88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http://schemas.microsoft.com/sharepoint/v3"/>
    <ds:schemaRef ds:uri="71af3243-3dd4-4a8d-8c0d-dd76da1f02a5"/>
    <ds:schemaRef ds:uri="16c05727-aa75-4e4a-9b5f-8a80a1165891"/>
    <ds:schemaRef ds:uri="230e9df3-be65-4c73-a93b-d1236ebd677e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emplate>TM34053033</Template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1</vt:i4>
      </vt:variant>
      <vt:variant>
        <vt:lpstr>Intervalos Nomeados</vt:lpstr>
      </vt:variant>
      <vt:variant>
        <vt:i4>62</vt:i4>
      </vt:variant>
    </vt:vector>
  </HeadingPairs>
  <TitlesOfParts>
    <vt:vector size="63" baseType="lpstr">
      <vt:lpstr>Calendário Completo</vt:lpstr>
      <vt:lpstr>'Calendário Completo'!Area_de_impressao</vt:lpstr>
      <vt:lpstr>CalendárioAno1</vt:lpstr>
      <vt:lpstr>CalendárioAno10</vt:lpstr>
      <vt:lpstr>CalendárioAno11</vt:lpstr>
      <vt:lpstr>CalendárioAno12</vt:lpstr>
      <vt:lpstr>CalendárioAno2</vt:lpstr>
      <vt:lpstr>CalendárioAno3</vt:lpstr>
      <vt:lpstr>CalendárioAno4</vt:lpstr>
      <vt:lpstr>CalendárioAno5</vt:lpstr>
      <vt:lpstr>CalendárioAno6</vt:lpstr>
      <vt:lpstr>CalendárioAno7</vt:lpstr>
      <vt:lpstr>CalendárioAno8</vt:lpstr>
      <vt:lpstr>CalendárioAno9</vt:lpstr>
      <vt:lpstr>CaléndárioMês1</vt:lpstr>
      <vt:lpstr>CaléndárioMês10</vt:lpstr>
      <vt:lpstr>CaléndárioMês11</vt:lpstr>
      <vt:lpstr>CaléndárioMês12</vt:lpstr>
      <vt:lpstr>CaléndárioMês2</vt:lpstr>
      <vt:lpstr>CaléndárioMês3</vt:lpstr>
      <vt:lpstr>CaléndárioMês4</vt:lpstr>
      <vt:lpstr>CaléndárioMês5</vt:lpstr>
      <vt:lpstr>CaléndárioMês6</vt:lpstr>
      <vt:lpstr>CaléndárioMês7</vt:lpstr>
      <vt:lpstr>CaléndárioMês8</vt:lpstr>
      <vt:lpstr>CaléndárioMês9</vt:lpstr>
      <vt:lpstr>InícioDaSemana</vt:lpstr>
      <vt:lpstr>RegiãoTítuloColuna1..H12.1</vt:lpstr>
      <vt:lpstr>RegiãoTítuloColuna10..H54.1</vt:lpstr>
      <vt:lpstr>RegiãoTítuloColuna11..C56.1</vt:lpstr>
      <vt:lpstr>RegiãoTítuloColuna12..D56.1</vt:lpstr>
      <vt:lpstr>RegiãoTítuloColuna13..H68.1</vt:lpstr>
      <vt:lpstr>RegiãoTítuloColuna14..C70.1</vt:lpstr>
      <vt:lpstr>RegiãoTítuloColuna15..D70.1</vt:lpstr>
      <vt:lpstr>RegiãoTítuloColuna16..H82.1</vt:lpstr>
      <vt:lpstr>RegiãoTítuloColuna17..C84.1</vt:lpstr>
      <vt:lpstr>RegiãoTítuloColuna18..D84.1</vt:lpstr>
      <vt:lpstr>RegiãoTítuloColuna19..H96.1</vt:lpstr>
      <vt:lpstr>RegiãoTítuloColuna2..C14.1</vt:lpstr>
      <vt:lpstr>RegiãoTítuloColuna20..C98.1</vt:lpstr>
      <vt:lpstr>RegiãoTítuloColuna21..D98.1</vt:lpstr>
      <vt:lpstr>RegiãoTítuloColuna22..H110.1</vt:lpstr>
      <vt:lpstr>RegiãoTítuloColuna23..C112.1</vt:lpstr>
      <vt:lpstr>RegiãoTítuloColuna24..D112.1</vt:lpstr>
      <vt:lpstr>RegiãoTítuloColuna25..H124.1</vt:lpstr>
      <vt:lpstr>RegiãoTítuloColuna26..C126.1</vt:lpstr>
      <vt:lpstr>RegiãoTítuloColuna27..D126.1</vt:lpstr>
      <vt:lpstr>RegiãoTítuloColuna28..H138.1</vt:lpstr>
      <vt:lpstr>RegiãoTítuloColuna29..C140.1</vt:lpstr>
      <vt:lpstr>RegiãoTítuloColuna3..D14.1</vt:lpstr>
      <vt:lpstr>RegiãoTítuloColuna30..D140.1</vt:lpstr>
      <vt:lpstr>RegiãoTítuloColuna31..H152.1</vt:lpstr>
      <vt:lpstr>RegiãoTítuloColuna32..C154.1</vt:lpstr>
      <vt:lpstr>RegiãoTítuloColuna33..D154.1</vt:lpstr>
      <vt:lpstr>RegiãoTítuloColuna34..H166.1</vt:lpstr>
      <vt:lpstr>RegiãoTítuloColuna35..C168.1</vt:lpstr>
      <vt:lpstr>RegiãoTítuloColuna36..D168.1</vt:lpstr>
      <vt:lpstr>RegiãoTítuloColuna4..H26.1</vt:lpstr>
      <vt:lpstr>RegiãoTítuloColuna5..C28.1</vt:lpstr>
      <vt:lpstr>RegiãoTítuloColuna6..D28.1</vt:lpstr>
      <vt:lpstr>RegiãoTítuloColuna7..H40.1</vt:lpstr>
      <vt:lpstr>RegiãoTítuloColuna8..C42.1</vt:lpstr>
      <vt:lpstr>RegiãoTítuloColuna9..D42.1</vt:lpstr>
    </vt:vector>
  </TitlesOfParts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creator/>
  <cp:lastModifiedBy/>
  <dcterms:created xsi:type="dcterms:W3CDTF">2022-12-26T23:55:29Z</dcterms:created>
  <dcterms:modified xsi:type="dcterms:W3CDTF">2025-09-01T20:12:57Z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0x01010079F111ED35F8CC479449609E8A0923A6</vt:lpwstr>
  </property>
</Properties>
</file>